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8195" windowHeight="11700" tabRatio="778"/>
  </bookViews>
  <sheets>
    <sheet name="2016-17 Cost Estimates" sheetId="13" r:id="rId1"/>
    <sheet name="Cost Changes" sheetId="20" r:id="rId2"/>
    <sheet name="16-17 Dwelling Projections" sheetId="18" r:id="rId3"/>
    <sheet name="15-16 Landowner Projections" sheetId="5" r:id="rId4"/>
    <sheet name="Cost Apportionment Summary" sheetId="22" r:id="rId5"/>
  </sheets>
  <externalReferences>
    <externalReference r:id="rId6"/>
  </externalReferences>
  <definedNames>
    <definedName name="FundingSource">[1]Lookups!$H$6:$H$11</definedName>
    <definedName name="ReportPRs">#REF!</definedName>
    <definedName name="ResourcePRs">#REF!</definedName>
    <definedName name="ResponsibleLookup">[1]Lookups!$B$6:$C$29</definedName>
    <definedName name="SubProgram">#REF!</definedName>
    <definedName name="Suburbs">#REF!</definedName>
    <definedName name="YearLookup">[1]Lookups!$E$6:$F$25</definedName>
  </definedNames>
  <calcPr calcId="145621"/>
</workbook>
</file>

<file path=xl/calcChain.xml><?xml version="1.0" encoding="utf-8"?>
<calcChain xmlns="http://schemas.openxmlformats.org/spreadsheetml/2006/main">
  <c r="R7" i="18" l="1"/>
  <c r="R8" i="18"/>
  <c r="R9" i="18"/>
  <c r="R10" i="18"/>
  <c r="R11" i="18"/>
  <c r="R12" i="18"/>
  <c r="R13" i="18"/>
  <c r="R14" i="18"/>
  <c r="R15" i="18"/>
  <c r="R16" i="18"/>
  <c r="R17" i="18"/>
  <c r="R19" i="18"/>
  <c r="R6" i="18"/>
  <c r="G16" i="20"/>
  <c r="H15" i="20"/>
  <c r="G15" i="20"/>
  <c r="G13" i="20"/>
  <c r="G12" i="20"/>
  <c r="G11" i="20"/>
  <c r="G10" i="20"/>
  <c r="G9" i="20"/>
  <c r="G8" i="20"/>
  <c r="G6" i="20"/>
  <c r="F10" i="20" l="1"/>
  <c r="F6" i="20"/>
  <c r="C24" i="22" l="1"/>
  <c r="C27" i="22" s="1"/>
  <c r="F12" i="20" l="1"/>
  <c r="F9" i="20"/>
  <c r="F8" i="20"/>
  <c r="E13" i="20" l="1"/>
  <c r="E16" i="20" s="1"/>
  <c r="C13" i="20"/>
  <c r="C16" i="20" s="1"/>
  <c r="D12" i="20"/>
  <c r="H12" i="20" s="1"/>
  <c r="D11" i="20"/>
  <c r="D10" i="20"/>
  <c r="H10" i="20" s="1"/>
  <c r="H9" i="20"/>
  <c r="F13" i="20"/>
  <c r="F16" i="20" s="1"/>
  <c r="D8" i="20"/>
  <c r="D6" i="20"/>
  <c r="D13" i="20" s="1"/>
  <c r="D16" i="20" s="1"/>
  <c r="H6" i="20" l="1"/>
  <c r="H11" i="20"/>
  <c r="H8" i="20"/>
  <c r="H13" i="20" l="1"/>
  <c r="H16" i="20" s="1"/>
  <c r="B79" i="13"/>
  <c r="B31" i="13" l="1"/>
  <c r="B55" i="13"/>
  <c r="B206" i="13" l="1"/>
  <c r="B190" i="13"/>
  <c r="B137" i="13"/>
  <c r="B105" i="13"/>
  <c r="B91" i="13"/>
  <c r="B106" i="13" s="1"/>
  <c r="B108" i="13"/>
  <c r="B81" i="13" l="1"/>
  <c r="B107" i="13" s="1"/>
  <c r="B208" i="13"/>
  <c r="B210" i="13" l="1"/>
  <c r="B109" i="13"/>
  <c r="D18" i="5" l="1"/>
  <c r="E18" i="5"/>
  <c r="E19" i="5" s="1"/>
  <c r="F19" i="5" s="1"/>
  <c r="G19" i="5" s="1"/>
  <c r="F18" i="5"/>
  <c r="G18" i="5"/>
  <c r="H18" i="5"/>
  <c r="I18" i="5"/>
  <c r="J18" i="5"/>
  <c r="K18" i="5"/>
  <c r="L18" i="5"/>
  <c r="M18" i="5"/>
  <c r="H19" i="5" l="1"/>
  <c r="I19" i="5" s="1"/>
  <c r="J19" i="5" s="1"/>
  <c r="K19" i="5" s="1"/>
  <c r="L19" i="5" s="1"/>
  <c r="M19" i="5" s="1"/>
  <c r="N18" i="5"/>
</calcChain>
</file>

<file path=xl/sharedStrings.xml><?xml version="1.0" encoding="utf-8"?>
<sst xmlns="http://schemas.openxmlformats.org/spreadsheetml/2006/main" count="317" uniqueCount="256">
  <si>
    <t>Building Cost</t>
  </si>
  <si>
    <t>External Works</t>
  </si>
  <si>
    <t>External Services</t>
  </si>
  <si>
    <t>Allowance for 5 star design (4%)</t>
  </si>
  <si>
    <t>Preliminaries (10%)</t>
  </si>
  <si>
    <t>Contingencies (Planning, Design, Construction)</t>
  </si>
  <si>
    <t>Professional Fees &amp; Disbursements</t>
  </si>
  <si>
    <t>Land Area &amp; Rate</t>
  </si>
  <si>
    <t>Land Cost Estimate</t>
  </si>
  <si>
    <t>N/A</t>
  </si>
  <si>
    <t>Capricorn Coastal Node</t>
  </si>
  <si>
    <t>Concept designs, cost estimates and site investigations</t>
  </si>
  <si>
    <t>* Preliminary Cost Estimate on original concept (DCWC)</t>
  </si>
  <si>
    <t>* Concept Design for YSLSC (Bollig Design group)</t>
  </si>
  <si>
    <t>* Power Load Calculation (BCA Consultants)</t>
  </si>
  <si>
    <t>* Stormwater Drainage Concept Design &amp; Cost Estimate (Maclean &amp; Lawrence)</t>
  </si>
  <si>
    <t>* Permeability Testing (Qualcon Laboratories)</t>
  </si>
  <si>
    <t>* Geotechnical Report for YSLSC site (SGS Australia)</t>
  </si>
  <si>
    <t>* Drainage Design and Cost Estimate (Porter Consulting Engineers)</t>
  </si>
  <si>
    <t>Coastal Studies &amp; DA Costs</t>
  </si>
  <si>
    <t>* Coastal Assessment Study (UWA)</t>
  </si>
  <si>
    <t>* Coastal Hazard Risk Management Adaptation Plan (Cardno)</t>
  </si>
  <si>
    <t>Siteworks &amp; Services</t>
  </si>
  <si>
    <r>
      <t>* Site retaining wall as a component of Brazier Road Extension (Ertech ) **</t>
    </r>
    <r>
      <rPr>
        <i/>
        <sz val="11"/>
        <color rgb="FFFF0000"/>
        <rFont val="Arial"/>
        <family val="2"/>
      </rPr>
      <t>EXCLUDED**</t>
    </r>
  </si>
  <si>
    <t>* Hydraulic Services (Ertech )</t>
  </si>
  <si>
    <t>* Hydraulic Services Administration (R J Vincent)</t>
  </si>
  <si>
    <t>* Boom lift hire (Coastes Hire)</t>
  </si>
  <si>
    <t>* Traffic Control (Total Road Service)</t>
  </si>
  <si>
    <t>* Demolition works (Nateis Contracting)</t>
  </si>
  <si>
    <t>* Water supply and waste water contribution; water main connection fee (Water Corporation)</t>
  </si>
  <si>
    <t>Internal Administration and Project Management</t>
  </si>
  <si>
    <t>* Project Management &amp; Overheads (City of Wanneroo)</t>
  </si>
  <si>
    <t>* Tender advertisement for Detailed design &amp; documentation</t>
  </si>
  <si>
    <t>Estimated Costs</t>
  </si>
  <si>
    <t>Design Development (Tender Cost - Lycopodium Infrastructure)</t>
  </si>
  <si>
    <t>Stormwater Drainage to comply with WAPC requirement of 1:100 year storm event (Cost Estimate - Porter Engineering / RBB)</t>
  </si>
  <si>
    <t>Tender Advertising &amp; Signage</t>
  </si>
  <si>
    <t>Yanchep District Open Space</t>
  </si>
  <si>
    <t>Yanchep Surf Life Saving Club</t>
  </si>
  <si>
    <t>TOTAL</t>
  </si>
  <si>
    <t>Oval Groundworks</t>
  </si>
  <si>
    <t>Not included</t>
  </si>
  <si>
    <t>Power Supply (Cost Estimate - VDM Condulting)</t>
  </si>
  <si>
    <t>Sewer Pump Station  (Cost Estimate - Maclean &amp; Lawrence)</t>
  </si>
  <si>
    <t>Construction of YSLSC (Cost Estimate - RBB)</t>
  </si>
  <si>
    <t>Car Park Construction (Cost Estimate - City of Wanneroo Infrastructure Services)</t>
  </si>
  <si>
    <t>Cost Associated with CHRMAP requirements</t>
  </si>
  <si>
    <t>Costs include:</t>
  </si>
  <si>
    <t>* Entire carpark adjacent to SLSC location</t>
  </si>
  <si>
    <t>* 120m of Brazier Road retaining wall immediately adjacent to the east of SLSC footprint and carpark</t>
  </si>
  <si>
    <t>* Services from Beachaven Drive to the SLSC site and only servicing the club.  Additional service costs for Fisherman's Hollow not included.</t>
  </si>
  <si>
    <t>* Coastal protection works for the SLSC</t>
  </si>
  <si>
    <t>* Stormwater drainage for SLSC</t>
  </si>
  <si>
    <t>* Design, site preparation and construction</t>
  </si>
  <si>
    <t>* Project Management costs</t>
  </si>
  <si>
    <t>Costs Exclude:</t>
  </si>
  <si>
    <t>* All works for Brazier Road realignment, including roundabout</t>
  </si>
  <si>
    <t>* Power Supply (Western Power)</t>
  </si>
  <si>
    <t>* Design audit &amp; compliance (Corporate Scorecard)</t>
  </si>
  <si>
    <t>* Service Location (FindWise Location Services)</t>
  </si>
  <si>
    <t>* Design Development (Lycopodium)</t>
  </si>
  <si>
    <t>* Earthmoving (Mayday Earthmoving)</t>
  </si>
  <si>
    <t>* Survey for Western Power Services (Ognesis)</t>
  </si>
  <si>
    <t>* Tender Couriers (Toll Transport)</t>
  </si>
  <si>
    <t>* Traffic Control (Vigilant Traffic Management)</t>
  </si>
  <si>
    <t>Sub-Total Actual Expenditure</t>
  </si>
  <si>
    <t>Sub-total Estimated Expenditure</t>
  </si>
  <si>
    <t>Rehabilitation Works</t>
  </si>
  <si>
    <t>* Tender advertising for construction (Tenderlink)</t>
  </si>
  <si>
    <t>Construction and Project Management Costs</t>
  </si>
  <si>
    <t>Contingency Sum on non tender works</t>
  </si>
  <si>
    <t>* Dilapidation survey (Bradbury Sewell Pty Ltd)</t>
  </si>
  <si>
    <t>* Titile Search (Landgate/Department of Lands))</t>
  </si>
  <si>
    <t>* Nastech WA Pty Ltd</t>
  </si>
  <si>
    <t>* Traffic Management Signage (Road Signs Australia)</t>
  </si>
  <si>
    <t>Admin Costs</t>
  </si>
  <si>
    <t>CVJV / Acumen</t>
  </si>
  <si>
    <t>Atlantis Beach</t>
  </si>
  <si>
    <t>YBJV</t>
  </si>
  <si>
    <t>Yanchep City Centre</t>
  </si>
  <si>
    <t>Capricorn</t>
  </si>
  <si>
    <t>Peet</t>
  </si>
  <si>
    <t>Yanchep Golf</t>
  </si>
  <si>
    <t>Structure Plan approved. Design advancing to DAP.</t>
  </si>
  <si>
    <t>Fini</t>
  </si>
  <si>
    <t>Two Rocks Town Centre</t>
  </si>
  <si>
    <t>As advised by Gin Ang.</t>
  </si>
  <si>
    <t>Ang / New Orion</t>
  </si>
  <si>
    <t>Lot 204</t>
  </si>
  <si>
    <t>Stage 1 commenced construction FY15.</t>
  </si>
  <si>
    <t>As provided by P&amp;N Bank</t>
  </si>
  <si>
    <t>McDermott</t>
  </si>
  <si>
    <t>Two Rocks Rd</t>
  </si>
  <si>
    <t>P&amp;N Bank</t>
  </si>
  <si>
    <t>The Reef</t>
  </si>
  <si>
    <t>Possible future lot production from super lot sales.</t>
  </si>
  <si>
    <t>Capricorn Beach precinct and Mixed Use areas remaining, plus 350 lots in balance LSP.</t>
  </si>
  <si>
    <t>Launching 2HFY15 following key approvals.</t>
  </si>
  <si>
    <t xml:space="preserve">Lot 2 </t>
  </si>
  <si>
    <t>Land under contract from YBJV, settlement early 2015.  Production estimates as advised by Primewest</t>
  </si>
  <si>
    <t>Primewest</t>
  </si>
  <si>
    <t>Yanchep B Rd</t>
  </si>
  <si>
    <t>Now established with Federal environmental approval obtained (June 2014). Delivered 150 lots in FY14.</t>
  </si>
  <si>
    <t>Timing and final development yet to be finalised.</t>
  </si>
  <si>
    <t>LandCorp</t>
  </si>
  <si>
    <t>Yanchep South</t>
  </si>
  <si>
    <t>Existing development.  Yields as advised by Australand.</t>
  </si>
  <si>
    <t>Australand / DoH</t>
  </si>
  <si>
    <t>Jindowie</t>
  </si>
  <si>
    <t>Comments</t>
  </si>
  <si>
    <t>23/24</t>
  </si>
  <si>
    <t>22/23</t>
  </si>
  <si>
    <t>21/22</t>
  </si>
  <si>
    <t>20/21</t>
  </si>
  <si>
    <t>19/20</t>
  </si>
  <si>
    <t>18/19</t>
  </si>
  <si>
    <t>17/18</t>
  </si>
  <si>
    <t>16/17</t>
  </si>
  <si>
    <t>15/16</t>
  </si>
  <si>
    <t>14/15</t>
  </si>
  <si>
    <t>Balance Yield</t>
  </si>
  <si>
    <t>Developer</t>
  </si>
  <si>
    <t>Project</t>
  </si>
  <si>
    <t>Yanchep - Two Rocks Developer Lot Production Estimates</t>
  </si>
  <si>
    <t>Frasers Property / DoH</t>
  </si>
  <si>
    <t>Actual</t>
  </si>
  <si>
    <t>IVWA Land Valuation 8/12/2015 (15/596029)</t>
  </si>
  <si>
    <t>DCWC Yanchep Open Space Cost Plan Report (Schematic Design) - December 2015 (16/109128)</t>
  </si>
  <si>
    <t>Yanchep Open Space Ovals Cost Report - Design Development Report November 2015 (15/576184)</t>
  </si>
  <si>
    <t>LPP3.3</t>
  </si>
  <si>
    <t>DCP</t>
  </si>
  <si>
    <t>2012/2013</t>
  </si>
  <si>
    <t>2013/2014</t>
  </si>
  <si>
    <t>2015/2016</t>
  </si>
  <si>
    <t>2016/2017</t>
  </si>
  <si>
    <t>2017/2018</t>
  </si>
  <si>
    <t>2018/2019</t>
  </si>
  <si>
    <t>2019/2020</t>
  </si>
  <si>
    <t>2020/2021</t>
  </si>
  <si>
    <t>2021/2022</t>
  </si>
  <si>
    <t>2022/2023</t>
  </si>
  <si>
    <t>2023/2024</t>
  </si>
  <si>
    <t>Estimate</t>
  </si>
  <si>
    <t>Pindan</t>
  </si>
  <si>
    <t>Other</t>
  </si>
  <si>
    <t>Pavilion</t>
  </si>
  <si>
    <t>FECA (m2)</t>
  </si>
  <si>
    <t>UCA (m2)</t>
  </si>
  <si>
    <t>GFA (m2)</t>
  </si>
  <si>
    <t>Amenities Building Works</t>
  </si>
  <si>
    <t>Preliminaries</t>
  </si>
  <si>
    <t>Design Contingency</t>
  </si>
  <si>
    <t>Construction Contingency</t>
  </si>
  <si>
    <t>Public Art</t>
  </si>
  <si>
    <t>Fit out</t>
  </si>
  <si>
    <t>Building Surveyour Levy &amp; Fee</t>
  </si>
  <si>
    <t>Consultant Fees</t>
  </si>
  <si>
    <t>Excl</t>
  </si>
  <si>
    <t>Escalation to end 2016</t>
  </si>
  <si>
    <t>Groundworks</t>
  </si>
  <si>
    <t>Drainage</t>
  </si>
  <si>
    <t>Roads &amp; Pavements</t>
  </si>
  <si>
    <t>Landscape</t>
  </si>
  <si>
    <t>Hydraulic Services</t>
  </si>
  <si>
    <t>Electrical Services</t>
  </si>
  <si>
    <t>Design contingency</t>
  </si>
  <si>
    <t>Construction contingency</t>
  </si>
  <si>
    <t>Professional Fees</t>
  </si>
  <si>
    <t>Building Surveyor Levy &amp; Building Permit</t>
  </si>
  <si>
    <t>Client Cost</t>
  </si>
  <si>
    <t>Project Management Fees</t>
  </si>
  <si>
    <t>Escalation</t>
  </si>
  <si>
    <t xml:space="preserve">Sources: </t>
  </si>
  <si>
    <t>Sources:</t>
  </si>
  <si>
    <t xml:space="preserve">Oval Groundworks </t>
  </si>
  <si>
    <t>Council Report CR05-05/15 Yanchep Active Open Space - Oval Groundworks Costs</t>
  </si>
  <si>
    <t>RJ Vincent Variation Order - Rock Surface Rectification Works Quote 14/1/2016</t>
  </si>
  <si>
    <t>Bulk Earthworks</t>
  </si>
  <si>
    <t>Rock Rectification Works</t>
  </si>
  <si>
    <t>Land Cost Estimate (128,034m2 @ 49.98/m2</t>
  </si>
  <si>
    <t>Land Acquisition</t>
  </si>
  <si>
    <t>Oval Development</t>
  </si>
  <si>
    <t>Locality Loading</t>
  </si>
  <si>
    <t>Oval Landcaping Works</t>
  </si>
  <si>
    <t>Community Facilities at Alkimos Eglinton and Yanchep-Two Rocks Development Contribution Plans - Cost Report (Business Case), March 2016</t>
  </si>
  <si>
    <t>Escalation to end 2017</t>
  </si>
  <si>
    <t>Actual Costs</t>
  </si>
  <si>
    <t>Facility</t>
  </si>
  <si>
    <t>PRE-TENDER CONSTRUCTION COST ESTIMATE</t>
  </si>
  <si>
    <t>Life Cycle Costing (WT Partnership Australia Pty Ltd)</t>
  </si>
  <si>
    <t>Squire Patton Boggs</t>
  </si>
  <si>
    <t>Internal Administration &amp; Project Management</t>
  </si>
  <si>
    <t>Project Management &amp; Overheads (City of Wanneroo)</t>
  </si>
  <si>
    <t>Cardno (WA) Pty Ltd</t>
  </si>
  <si>
    <t>Cost Planner (DCWC Pty Ltd)</t>
  </si>
  <si>
    <t>Design Development (Lycopodium Infrastructure)</t>
  </si>
  <si>
    <t>Tender Advertising (Marketforce)</t>
  </si>
  <si>
    <t>Rider Levitt Bucknall WA Pty Ltd</t>
  </si>
  <si>
    <t>Tender Advertising (Tenderlink)</t>
  </si>
  <si>
    <t>Tender Courier (Toll Transport)</t>
  </si>
  <si>
    <t>Sub Total Estimated Expenditure</t>
  </si>
  <si>
    <t>Installation of Irrigation Bore (Rond Drilling)</t>
  </si>
  <si>
    <t>Minus identified cost savings</t>
  </si>
  <si>
    <t>DoH / Peet</t>
  </si>
  <si>
    <t>The Spot</t>
  </si>
  <si>
    <t>10 years</t>
  </si>
  <si>
    <t>Per dwelling</t>
  </si>
  <si>
    <t>Plus Retsining and Landscaping works from Pavilion, and additional associated works</t>
  </si>
  <si>
    <t>Winter Plantign Works</t>
  </si>
  <si>
    <t>2015/16 Cost Estimate</t>
  </si>
  <si>
    <t>2016/17 Cost Estimate</t>
  </si>
  <si>
    <t>- Land</t>
  </si>
  <si>
    <t>- Oval groundworks</t>
  </si>
  <si>
    <t>- Oval landscaping</t>
  </si>
  <si>
    <t>Capricorn Coastal Node Facilities</t>
  </si>
  <si>
    <t>Total DCP Liability</t>
  </si>
  <si>
    <t>DCP timeframe</t>
  </si>
  <si>
    <t>Cost contribution methodology</t>
  </si>
  <si>
    <t>Existing dwellings (at DCP commencement)</t>
  </si>
  <si>
    <t>Total dwellings</t>
  </si>
  <si>
    <t>Cost apportionment – DCP</t>
  </si>
  <si>
    <t>Cost apportionment – City</t>
  </si>
  <si>
    <t>Number of Facilities</t>
  </si>
  <si>
    <t>Grants and other contributions</t>
  </si>
  <si>
    <t>Administrative Costs</t>
  </si>
  <si>
    <t xml:space="preserve">Cost to service loan </t>
  </si>
  <si>
    <t>Developer contributions collected + interest</t>
  </si>
  <si>
    <t>Dwellings left to Contribute</t>
  </si>
  <si>
    <t>Cost contribution (per dwelling)</t>
  </si>
  <si>
    <t>Estimated Project Cost</t>
  </si>
  <si>
    <t>TOTAL ESTIMATED PROJECT COST - Capricorn Coastal Node</t>
  </si>
  <si>
    <t>YANCHEP DISTRICT OPEN SPACE - Summary</t>
  </si>
  <si>
    <t>TOTAL ESTIMATED PROJECT COST - Yanchep District Open Space</t>
  </si>
  <si>
    <t xml:space="preserve">TOTAL ESTIMATED PROJECT COST - Yanchep Surf life Saving Club </t>
  </si>
  <si>
    <t>16/17 DCP Contribution (71.3% of total cost)</t>
  </si>
  <si>
    <t>15/16 DCP Contribution (74.5% of total cost)</t>
  </si>
  <si>
    <t xml:space="preserve">Difference in DCP Contribution </t>
  </si>
  <si>
    <t>Sub-Total Facility Costs</t>
  </si>
  <si>
    <t>Difference in Cost Estimate</t>
  </si>
  <si>
    <t>OVERALL TOTAL</t>
  </si>
  <si>
    <t>- Pavilion *</t>
  </si>
  <si>
    <t>Loan Costs **</t>
  </si>
  <si>
    <t>* DCP Contribution towards Yanchep District Open Space Pavilion fixed at 15/16 amount.</t>
  </si>
  <si>
    <t>** Loan costs relate to DCP proportionate contribution and are therefore fully attributed to DCP</t>
  </si>
  <si>
    <t>2014/2015 (part)</t>
  </si>
  <si>
    <t>Outcome of Annual Review</t>
  </si>
  <si>
    <t>Projected new dwellings 
(at end of year 10 of DCP, including interim contributions)</t>
  </si>
  <si>
    <t>DCP Framework</t>
  </si>
  <si>
    <t>Cost Apportionment</t>
  </si>
  <si>
    <t>Facilities</t>
  </si>
  <si>
    <t>City of Wanneroo Contributions</t>
  </si>
  <si>
    <t>DCP Contributions</t>
  </si>
  <si>
    <t>Total cost of facilities (estimated + actuals)</t>
  </si>
  <si>
    <t>City contribution (minus proportion of grants)</t>
  </si>
  <si>
    <t>DCP contribution (minus proportion of grants)</t>
  </si>
  <si>
    <t>DCP Cost Contributions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</si>
</sst>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;[Red]\-&quot;$&quot;#,##0"/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5" formatCode="&quot;$&quot;#,##0.00"/>
    <numFmt numFmtId="166" formatCode="_(&quot;$&quot;* #,##0.00_);_(&quot;$&quot;* \(#,##0.00\);_(&quot;$&quot;* &quot;-&quot;??_);_(@_)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rgb="FFFF0000"/>
      <name val="Arial"/>
      <family val="2"/>
    </font>
    <font>
      <i/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3" fontId="12" fillId="0" borderId="0" applyFont="0" applyFill="0" applyBorder="0" applyAlignment="0" applyProtection="0"/>
    <xf numFmtId="0" fontId="13" fillId="0" borderId="0"/>
    <xf numFmtId="0" fontId="12" fillId="0" borderId="0"/>
    <xf numFmtId="166" fontId="12" fillId="0" borderId="0" applyFont="0" applyFill="0" applyBorder="0" applyAlignment="0" applyProtection="0"/>
    <xf numFmtId="0" fontId="11" fillId="0" borderId="0"/>
    <xf numFmtId="9" fontId="12" fillId="0" borderId="0" applyFont="0" applyFill="0" applyBorder="0" applyAlignment="0" applyProtection="0"/>
    <xf numFmtId="0" fontId="12" fillId="0" borderId="0"/>
  </cellStyleXfs>
  <cellXfs count="189">
    <xf numFmtId="0" fontId="0" fillId="0" borderId="0" xfId="0"/>
    <xf numFmtId="0" fontId="3" fillId="0" borderId="3" xfId="0" applyFont="1" applyBorder="1"/>
    <xf numFmtId="0" fontId="3" fillId="0" borderId="4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0" xfId="0" applyFont="1"/>
    <xf numFmtId="0" fontId="2" fillId="2" borderId="8" xfId="0" applyFont="1" applyFill="1" applyBorder="1" applyAlignment="1">
      <alignment wrapText="1"/>
    </xf>
    <xf numFmtId="0" fontId="3" fillId="0" borderId="0" xfId="0" applyFont="1" applyBorder="1"/>
    <xf numFmtId="0" fontId="5" fillId="3" borderId="9" xfId="0" applyFont="1" applyFill="1" applyBorder="1"/>
    <xf numFmtId="165" fontId="6" fillId="3" borderId="8" xfId="0" applyNumberFormat="1" applyFont="1" applyFill="1" applyBorder="1" applyAlignment="1">
      <alignment horizontal="right"/>
    </xf>
    <xf numFmtId="0" fontId="5" fillId="0" borderId="9" xfId="0" applyFont="1" applyBorder="1"/>
    <xf numFmtId="0" fontId="6" fillId="0" borderId="9" xfId="0" applyFont="1" applyBorder="1"/>
    <xf numFmtId="0" fontId="3" fillId="0" borderId="9" xfId="0" applyFont="1" applyBorder="1"/>
    <xf numFmtId="0" fontId="3" fillId="0" borderId="10" xfId="0" applyFont="1" applyFill="1" applyBorder="1"/>
    <xf numFmtId="0" fontId="7" fillId="0" borderId="10" xfId="0" applyFont="1" applyFill="1" applyBorder="1"/>
    <xf numFmtId="0" fontId="3" fillId="0" borderId="11" xfId="0" applyFont="1" applyBorder="1"/>
    <xf numFmtId="0" fontId="3" fillId="0" borderId="11" xfId="0" applyFont="1" applyBorder="1" applyAlignment="1">
      <alignment wrapText="1"/>
    </xf>
    <xf numFmtId="0" fontId="9" fillId="4" borderId="9" xfId="0" applyFont="1" applyFill="1" applyBorder="1"/>
    <xf numFmtId="0" fontId="1" fillId="0" borderId="0" xfId="0" applyFont="1"/>
    <xf numFmtId="42" fontId="0" fillId="0" borderId="0" xfId="0" applyNumberFormat="1"/>
    <xf numFmtId="0" fontId="0" fillId="0" borderId="0" xfId="0" applyFill="1"/>
    <xf numFmtId="42" fontId="0" fillId="0" borderId="0" xfId="0" applyNumberFormat="1" applyFill="1"/>
    <xf numFmtId="0" fontId="0" fillId="0" borderId="0" xfId="0" applyBorder="1"/>
    <xf numFmtId="42" fontId="0" fillId="0" borderId="0" xfId="0" applyNumberFormat="1" applyBorder="1"/>
    <xf numFmtId="42" fontId="3" fillId="0" borderId="0" xfId="0" applyNumberFormat="1" applyFont="1" applyFill="1" applyBorder="1"/>
    <xf numFmtId="42" fontId="0" fillId="0" borderId="0" xfId="0" applyNumberFormat="1" applyFill="1" applyBorder="1"/>
    <xf numFmtId="42" fontId="1" fillId="0" borderId="0" xfId="0" applyNumberFormat="1" applyFont="1" applyFill="1" applyBorder="1"/>
    <xf numFmtId="42" fontId="1" fillId="0" borderId="0" xfId="0" applyNumberFormat="1" applyFont="1" applyFill="1"/>
    <xf numFmtId="42" fontId="0" fillId="0" borderId="1" xfId="0" applyNumberFormat="1" applyBorder="1"/>
    <xf numFmtId="42" fontId="0" fillId="0" borderId="5" xfId="0" applyNumberFormat="1" applyBorder="1"/>
    <xf numFmtId="42" fontId="0" fillId="0" borderId="2" xfId="0" applyNumberFormat="1" applyBorder="1"/>
    <xf numFmtId="42" fontId="0" fillId="0" borderId="8" xfId="0" applyNumberFormat="1" applyBorder="1"/>
    <xf numFmtId="42" fontId="1" fillId="2" borderId="8" xfId="0" applyNumberFormat="1" applyFont="1" applyFill="1" applyBorder="1"/>
    <xf numFmtId="0" fontId="1" fillId="4" borderId="14" xfId="0" applyFont="1" applyFill="1" applyBorder="1"/>
    <xf numFmtId="44" fontId="0" fillId="0" borderId="5" xfId="0" applyNumberFormat="1" applyBorder="1"/>
    <xf numFmtId="44" fontId="0" fillId="4" borderId="8" xfId="0" applyNumberFormat="1" applyFill="1" applyBorder="1"/>
    <xf numFmtId="165" fontId="6" fillId="3" borderId="1" xfId="0" applyNumberFormat="1" applyFont="1" applyFill="1" applyBorder="1" applyAlignment="1">
      <alignment horizontal="right"/>
    </xf>
    <xf numFmtId="44" fontId="6" fillId="3" borderId="2" xfId="0" applyNumberFormat="1" applyFont="1" applyFill="1" applyBorder="1" applyAlignment="1">
      <alignment horizontal="right"/>
    </xf>
    <xf numFmtId="44" fontId="0" fillId="0" borderId="1" xfId="0" applyNumberFormat="1" applyBorder="1"/>
    <xf numFmtId="44" fontId="0" fillId="0" borderId="2" xfId="0" applyNumberFormat="1" applyBorder="1"/>
    <xf numFmtId="44" fontId="3" fillId="0" borderId="5" xfId="0" applyNumberFormat="1" applyFont="1" applyBorder="1" applyAlignment="1">
      <alignment horizontal="right"/>
    </xf>
    <xf numFmtId="44" fontId="3" fillId="0" borderId="5" xfId="0" applyNumberFormat="1" applyFont="1" applyFill="1" applyBorder="1" applyAlignment="1">
      <alignment horizontal="right"/>
    </xf>
    <xf numFmtId="0" fontId="9" fillId="0" borderId="9" xfId="0" applyFont="1" applyBorder="1"/>
    <xf numFmtId="44" fontId="1" fillId="0" borderId="5" xfId="0" applyNumberFormat="1" applyFont="1" applyBorder="1"/>
    <xf numFmtId="44" fontId="10" fillId="0" borderId="5" xfId="0" applyNumberFormat="1" applyFont="1" applyBorder="1"/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5" fillId="0" borderId="14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" fillId="0" borderId="8" xfId="0" applyFont="1" applyBorder="1"/>
    <xf numFmtId="0" fontId="3" fillId="0" borderId="0" xfId="0" applyFont="1" applyFill="1" applyBorder="1"/>
    <xf numFmtId="0" fontId="9" fillId="2" borderId="8" xfId="0" applyFont="1" applyFill="1" applyBorder="1"/>
    <xf numFmtId="0" fontId="9" fillId="0" borderId="0" xfId="0" applyFont="1" applyFill="1" applyBorder="1"/>
    <xf numFmtId="42" fontId="3" fillId="9" borderId="8" xfId="0" applyNumberFormat="1" applyFont="1" applyFill="1" applyBorder="1"/>
    <xf numFmtId="0" fontId="3" fillId="9" borderId="8" xfId="0" applyFont="1" applyFill="1" applyBorder="1"/>
    <xf numFmtId="42" fontId="0" fillId="0" borderId="0" xfId="0" applyNumberFormat="1" applyFont="1" applyFill="1" applyBorder="1"/>
    <xf numFmtId="0" fontId="2" fillId="0" borderId="8" xfId="0" applyFont="1" applyFill="1" applyBorder="1"/>
    <xf numFmtId="0" fontId="2" fillId="9" borderId="8" xfId="0" applyFont="1" applyFill="1" applyBorder="1"/>
    <xf numFmtId="0" fontId="0" fillId="9" borderId="8" xfId="0" applyFill="1" applyBorder="1"/>
    <xf numFmtId="0" fontId="3" fillId="0" borderId="8" xfId="0" applyFont="1" applyFill="1" applyBorder="1"/>
    <xf numFmtId="42" fontId="0" fillId="0" borderId="8" xfId="0" applyNumberFormat="1" applyFont="1" applyFill="1" applyBorder="1"/>
    <xf numFmtId="42" fontId="0" fillId="9" borderId="8" xfId="0" applyNumberFormat="1" applyFont="1" applyFill="1" applyBorder="1"/>
    <xf numFmtId="0" fontId="4" fillId="0" borderId="8" xfId="0" applyFont="1" applyFill="1" applyBorder="1" applyAlignment="1">
      <alignment wrapText="1"/>
    </xf>
    <xf numFmtId="0" fontId="6" fillId="0" borderId="0" xfId="0" applyFont="1"/>
    <xf numFmtId="0" fontId="3" fillId="9" borderId="0" xfId="0" applyFont="1" applyFill="1"/>
    <xf numFmtId="0" fontId="3" fillId="9" borderId="7" xfId="0" applyFont="1" applyFill="1" applyBorder="1"/>
    <xf numFmtId="0" fontId="6" fillId="0" borderId="8" xfId="0" applyFont="1" applyBorder="1"/>
    <xf numFmtId="0" fontId="6" fillId="0" borderId="8" xfId="0" applyFont="1" applyFill="1" applyBorder="1"/>
    <xf numFmtId="42" fontId="0" fillId="0" borderId="5" xfId="0" applyNumberFormat="1" applyFont="1" applyFill="1" applyBorder="1"/>
    <xf numFmtId="44" fontId="6" fillId="3" borderId="8" xfId="0" applyNumberFormat="1" applyFont="1" applyFill="1" applyBorder="1" applyAlignment="1">
      <alignment horizontal="right"/>
    </xf>
    <xf numFmtId="0" fontId="6" fillId="0" borderId="4" xfId="0" applyFont="1" applyFill="1" applyBorder="1"/>
    <xf numFmtId="42" fontId="1" fillId="0" borderId="13" xfId="0" applyNumberFormat="1" applyFont="1" applyFill="1" applyBorder="1"/>
    <xf numFmtId="0" fontId="3" fillId="0" borderId="4" xfId="0" applyFont="1" applyFill="1" applyBorder="1"/>
    <xf numFmtId="0" fontId="9" fillId="0" borderId="4" xfId="0" applyFont="1" applyFill="1" applyBorder="1"/>
    <xf numFmtId="0" fontId="5" fillId="3" borderId="7" xfId="0" applyFont="1" applyFill="1" applyBorder="1"/>
    <xf numFmtId="0" fontId="5" fillId="0" borderId="4" xfId="0" applyFont="1" applyFill="1" applyBorder="1"/>
    <xf numFmtId="165" fontId="6" fillId="0" borderId="13" xfId="0" applyNumberFormat="1" applyFont="1" applyFill="1" applyBorder="1" applyAlignment="1">
      <alignment horizontal="right"/>
    </xf>
    <xf numFmtId="42" fontId="0" fillId="0" borderId="13" xfId="0" applyNumberFormat="1" applyFont="1" applyFill="1" applyBorder="1"/>
    <xf numFmtId="0" fontId="9" fillId="0" borderId="8" xfId="0" applyFont="1" applyFill="1" applyBorder="1"/>
    <xf numFmtId="0" fontId="9" fillId="4" borderId="7" xfId="0" applyFont="1" applyFill="1" applyBorder="1"/>
    <xf numFmtId="42" fontId="1" fillId="4" borderId="14" xfId="0" applyNumberFormat="1" applyFont="1" applyFill="1" applyBorder="1"/>
    <xf numFmtId="0" fontId="3" fillId="0" borderId="7" xfId="0" applyFont="1" applyFill="1" applyBorder="1"/>
    <xf numFmtId="0" fontId="9" fillId="0" borderId="7" xfId="0" applyFont="1" applyFill="1" applyBorder="1"/>
    <xf numFmtId="42" fontId="0" fillId="0" borderId="1" xfId="0" applyNumberFormat="1" applyFont="1" applyFill="1" applyBorder="1"/>
    <xf numFmtId="6" fontId="0" fillId="0" borderId="5" xfId="0" applyNumberFormat="1" applyFont="1" applyFill="1" applyBorder="1"/>
    <xf numFmtId="42" fontId="1" fillId="0" borderId="2" xfId="0" applyNumberFormat="1" applyFont="1" applyFill="1" applyBorder="1"/>
    <xf numFmtId="0" fontId="2" fillId="0" borderId="4" xfId="0" applyFont="1" applyFill="1" applyBorder="1"/>
    <xf numFmtId="0" fontId="1" fillId="0" borderId="13" xfId="0" applyFont="1" applyBorder="1"/>
    <xf numFmtId="0" fontId="17" fillId="0" borderId="4" xfId="0" applyFont="1" applyFill="1" applyBorder="1"/>
    <xf numFmtId="0" fontId="4" fillId="0" borderId="4" xfId="0" applyFont="1" applyFill="1" applyBorder="1"/>
    <xf numFmtId="0" fontId="2" fillId="4" borderId="7" xfId="0" applyFont="1" applyFill="1" applyBorder="1"/>
    <xf numFmtId="0" fontId="0" fillId="0" borderId="4" xfId="0" applyBorder="1"/>
    <xf numFmtId="42" fontId="0" fillId="9" borderId="13" xfId="0" applyNumberFormat="1" applyFont="1" applyFill="1" applyBorder="1"/>
    <xf numFmtId="42" fontId="3" fillId="0" borderId="8" xfId="0" applyNumberFormat="1" applyFont="1" applyFill="1" applyBorder="1"/>
    <xf numFmtId="0" fontId="2" fillId="5" borderId="3" xfId="0" applyFont="1" applyFill="1" applyBorder="1"/>
    <xf numFmtId="0" fontId="1" fillId="5" borderId="12" xfId="0" applyFont="1" applyFill="1" applyBorder="1"/>
    <xf numFmtId="0" fontId="2" fillId="5" borderId="6" xfId="0" applyFont="1" applyFill="1" applyBorder="1"/>
    <xf numFmtId="0" fontId="1" fillId="5" borderId="15" xfId="0" applyFont="1" applyFill="1" applyBorder="1"/>
    <xf numFmtId="0" fontId="0" fillId="5" borderId="12" xfId="0" applyFill="1" applyBorder="1"/>
    <xf numFmtId="0" fontId="0" fillId="5" borderId="15" xfId="0" applyFill="1" applyBorder="1"/>
    <xf numFmtId="0" fontId="9" fillId="5" borderId="3" xfId="0" applyFont="1" applyFill="1" applyBorder="1"/>
    <xf numFmtId="0" fontId="9" fillId="5" borderId="6" xfId="0" applyFont="1" applyFill="1" applyBorder="1"/>
    <xf numFmtId="42" fontId="0" fillId="4" borderId="14" xfId="0" applyNumberFormat="1" applyFont="1" applyFill="1" applyBorder="1"/>
    <xf numFmtId="6" fontId="0" fillId="0" borderId="0" xfId="0" applyNumberFormat="1"/>
    <xf numFmtId="6" fontId="18" fillId="0" borderId="0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horizontal="right" vertical="center" wrapText="1"/>
    </xf>
    <xf numFmtId="6" fontId="0" fillId="0" borderId="0" xfId="0" applyNumberFormat="1" applyBorder="1"/>
    <xf numFmtId="0" fontId="0" fillId="0" borderId="8" xfId="0" applyBorder="1" applyAlignment="1">
      <alignment horizontal="right"/>
    </xf>
    <xf numFmtId="0" fontId="9" fillId="2" borderId="9" xfId="0" applyFont="1" applyFill="1" applyBorder="1"/>
    <xf numFmtId="44" fontId="1" fillId="2" borderId="8" xfId="0" applyNumberFormat="1" applyFont="1" applyFill="1" applyBorder="1"/>
    <xf numFmtId="0" fontId="3" fillId="0" borderId="0" xfId="0" applyFont="1" applyFill="1"/>
    <xf numFmtId="0" fontId="14" fillId="0" borderId="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6" fontId="18" fillId="0" borderId="8" xfId="0" applyNumberFormat="1" applyFont="1" applyFill="1" applyBorder="1" applyAlignment="1">
      <alignment horizontal="right" vertical="center" wrapText="1"/>
    </xf>
    <xf numFmtId="6" fontId="3" fillId="0" borderId="8" xfId="0" applyNumberFormat="1" applyFont="1" applyBorder="1"/>
    <xf numFmtId="6" fontId="18" fillId="0" borderId="8" xfId="0" applyNumberFormat="1" applyFont="1" applyBorder="1" applyAlignment="1">
      <alignment horizontal="right" vertical="center" wrapText="1"/>
    </xf>
    <xf numFmtId="0" fontId="18" fillId="0" borderId="8" xfId="0" applyFont="1" applyBorder="1" applyAlignment="1">
      <alignment horizontal="right" vertical="center" wrapText="1"/>
    </xf>
    <xf numFmtId="6" fontId="19" fillId="0" borderId="8" xfId="0" applyNumberFormat="1" applyFont="1" applyBorder="1" applyAlignment="1">
      <alignment horizontal="right" vertical="center" wrapText="1"/>
    </xf>
    <xf numFmtId="0" fontId="19" fillId="3" borderId="8" xfId="0" applyFont="1" applyFill="1" applyBorder="1" applyAlignment="1">
      <alignment horizontal="left" vertical="center" wrapText="1"/>
    </xf>
    <xf numFmtId="0" fontId="19" fillId="3" borderId="8" xfId="0" applyFont="1" applyFill="1" applyBorder="1" applyAlignment="1">
      <alignment horizontal="center" vertical="center" wrapText="1"/>
    </xf>
    <xf numFmtId="6" fontId="9" fillId="2" borderId="8" xfId="0" applyNumberFormat="1" applyFont="1" applyFill="1" applyBorder="1"/>
    <xf numFmtId="0" fontId="19" fillId="3" borderId="1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49" fontId="18" fillId="0" borderId="8" xfId="0" applyNumberFormat="1" applyFont="1" applyBorder="1" applyAlignment="1">
      <alignment horizontal="left" vertical="center" wrapText="1"/>
    </xf>
    <xf numFmtId="49" fontId="19" fillId="0" borderId="8" xfId="0" applyNumberFormat="1" applyFont="1" applyBorder="1" applyAlignment="1">
      <alignment horizontal="left" vertical="center" wrapText="1"/>
    </xf>
    <xf numFmtId="49" fontId="18" fillId="0" borderId="8" xfId="0" applyNumberFormat="1" applyFont="1" applyFill="1" applyBorder="1" applyAlignment="1">
      <alignment horizontal="left" vertical="center" wrapText="1"/>
    </xf>
    <xf numFmtId="49" fontId="20" fillId="2" borderId="8" xfId="0" applyNumberFormat="1" applyFont="1" applyFill="1" applyBorder="1"/>
    <xf numFmtId="0" fontId="0" fillId="0" borderId="0" xfId="0"/>
    <xf numFmtId="0" fontId="14" fillId="0" borderId="0" xfId="0" applyFont="1" applyBorder="1" applyAlignment="1">
      <alignment horizontal="center"/>
    </xf>
    <xf numFmtId="0" fontId="0" fillId="8" borderId="14" xfId="0" applyFill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0" fontId="16" fillId="6" borderId="8" xfId="0" applyFont="1" applyFill="1" applyBorder="1" applyAlignment="1">
      <alignment horizontal="center" wrapText="1"/>
    </xf>
    <xf numFmtId="0" fontId="0" fillId="8" borderId="8" xfId="0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6" fillId="6" borderId="14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6" fillId="6" borderId="8" xfId="0" applyFont="1" applyFill="1" applyBorder="1" applyAlignment="1">
      <alignment horizontal="center"/>
    </xf>
    <xf numFmtId="0" fontId="1" fillId="8" borderId="8" xfId="0" applyFont="1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 wrapText="1"/>
    </xf>
    <xf numFmtId="0" fontId="0" fillId="7" borderId="8" xfId="0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vertical="center"/>
    </xf>
    <xf numFmtId="0" fontId="0" fillId="0" borderId="8" xfId="0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8" xfId="0" applyBorder="1" applyAlignment="1">
      <alignment horizontal="left"/>
    </xf>
    <xf numFmtId="0" fontId="16" fillId="0" borderId="8" xfId="0" applyFont="1" applyBorder="1" applyAlignment="1">
      <alignment horizontal="center" wrapText="1"/>
    </xf>
    <xf numFmtId="0" fontId="14" fillId="7" borderId="8" xfId="0" applyFont="1" applyFill="1" applyBorder="1" applyAlignment="1">
      <alignment horizontal="center"/>
    </xf>
    <xf numFmtId="0" fontId="14" fillId="8" borderId="8" xfId="0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 wrapText="1"/>
    </xf>
    <xf numFmtId="0" fontId="0" fillId="0" borderId="8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0" fillId="0" borderId="8" xfId="0" applyFill="1" applyBorder="1"/>
    <xf numFmtId="3" fontId="0" fillId="0" borderId="8" xfId="0" applyNumberFormat="1" applyFill="1" applyBorder="1"/>
    <xf numFmtId="10" fontId="0" fillId="0" borderId="8" xfId="0" applyNumberFormat="1" applyFill="1" applyBorder="1"/>
    <xf numFmtId="6" fontId="0" fillId="0" borderId="8" xfId="0" applyNumberFormat="1" applyFill="1" applyBorder="1"/>
    <xf numFmtId="6" fontId="1" fillId="0" borderId="8" xfId="0" applyNumberFormat="1" applyFont="1" applyFill="1" applyBorder="1"/>
    <xf numFmtId="0" fontId="1" fillId="3" borderId="8" xfId="0" applyFont="1" applyFill="1" applyBorder="1"/>
    <xf numFmtId="0" fontId="1" fillId="3" borderId="8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wrapText="1"/>
    </xf>
    <xf numFmtId="0" fontId="0" fillId="3" borderId="8" xfId="0" applyFill="1" applyBorder="1"/>
    <xf numFmtId="6" fontId="0" fillId="0" borderId="8" xfId="0" applyNumberFormat="1" applyFont="1" applyFill="1" applyBorder="1"/>
  </cellXfs>
  <cellStyles count="8">
    <cellStyle name="Comma 2" xfId="1"/>
    <cellStyle name="Currency 2" xfId="4"/>
    <cellStyle name="Normal" xfId="0" builtinId="0"/>
    <cellStyle name="Normal 2" xfId="2"/>
    <cellStyle name="Normal 2 2" xfId="7"/>
    <cellStyle name="Normal 3" xfId="5"/>
    <cellStyle name="Normal 4" xfId="3"/>
    <cellStyle name="Percent 2" xfId="6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apital%20Works%20Reports\TEN%20YEAR%20Capital%20Works%20Program\Datasheets\Sub%20Program%20Working%20Papers\Tool%20-%20Community%20Buildings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ProjectCost"/>
      <sheetName val="2.ProjectCostEscalation"/>
      <sheetName val="3.RecurrentCost"/>
      <sheetName val="4.RecurrentCostEscalation"/>
      <sheetName val="5.Report"/>
      <sheetName val="6.DataNoEscalation"/>
      <sheetName val="Lookups"/>
      <sheetName val="Data"/>
      <sheetName val="Pivo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B6" t="str">
            <v>Bus Shelters</v>
          </cell>
          <cell r="C6" t="str">
            <v>Harminder Singh</v>
          </cell>
          <cell r="E6">
            <v>1</v>
          </cell>
          <cell r="F6" t="str">
            <v>2016/2017</v>
          </cell>
          <cell r="H6" t="str">
            <v>Municipal</v>
          </cell>
        </row>
        <row r="7">
          <cell r="B7" t="str">
            <v>Community Buildings</v>
          </cell>
          <cell r="C7" t="str">
            <v>Shane Spinks</v>
          </cell>
          <cell r="E7">
            <v>2</v>
          </cell>
          <cell r="F7" t="str">
            <v>2017/2018</v>
          </cell>
          <cell r="H7" t="str">
            <v>Grants</v>
          </cell>
        </row>
        <row r="8">
          <cell r="B8" t="str">
            <v>Community Safety</v>
          </cell>
          <cell r="C8" t="str">
            <v>Trevor Prentis</v>
          </cell>
          <cell r="E8">
            <v>3</v>
          </cell>
          <cell r="F8" t="str">
            <v>2018/2019</v>
          </cell>
          <cell r="H8" t="str">
            <v>Contributions</v>
          </cell>
        </row>
        <row r="9">
          <cell r="B9" t="str">
            <v>Conservation Reserves</v>
          </cell>
          <cell r="C9" t="str">
            <v>Jim Duff</v>
          </cell>
          <cell r="E9">
            <v>4</v>
          </cell>
          <cell r="F9" t="str">
            <v>2019/2020</v>
          </cell>
          <cell r="H9" t="str">
            <v>Reserve</v>
          </cell>
        </row>
        <row r="10">
          <cell r="B10" t="str">
            <v>Corporate Buildings</v>
          </cell>
          <cell r="C10" t="str">
            <v>Harminder Singh</v>
          </cell>
          <cell r="E10">
            <v>5</v>
          </cell>
          <cell r="F10" t="str">
            <v>2020/2021</v>
          </cell>
          <cell r="H10" t="str">
            <v>Loan</v>
          </cell>
        </row>
        <row r="11">
          <cell r="B11" t="str">
            <v>Environmental Offset</v>
          </cell>
          <cell r="C11" t="str">
            <v>Jim Duff</v>
          </cell>
          <cell r="E11">
            <v>6</v>
          </cell>
          <cell r="F11" t="str">
            <v>2021/2022</v>
          </cell>
          <cell r="H11" t="str">
            <v>TPS</v>
          </cell>
        </row>
        <row r="12">
          <cell r="B12" t="str">
            <v>Fleet Mgt - Corporate</v>
          </cell>
          <cell r="C12" t="str">
            <v>Harminder Singh</v>
          </cell>
          <cell r="E12">
            <v>7</v>
          </cell>
          <cell r="F12" t="str">
            <v>2022/2023</v>
          </cell>
        </row>
        <row r="13">
          <cell r="B13" t="str">
            <v>Foreshore Management</v>
          </cell>
          <cell r="C13" t="str">
            <v>John Doran</v>
          </cell>
          <cell r="E13">
            <v>8</v>
          </cell>
          <cell r="F13" t="str">
            <v>2023/2024</v>
          </cell>
        </row>
        <row r="14">
          <cell r="B14" t="str">
            <v>Golf Courses</v>
          </cell>
          <cell r="C14" t="str">
            <v>Michael Penson</v>
          </cell>
          <cell r="E14">
            <v>9</v>
          </cell>
          <cell r="F14" t="str">
            <v>2024/2025</v>
          </cell>
        </row>
        <row r="15">
          <cell r="B15" t="str">
            <v>Investment Projects</v>
          </cell>
          <cell r="C15" t="str">
            <v>Michael Penson</v>
          </cell>
          <cell r="E15">
            <v>10</v>
          </cell>
          <cell r="F15" t="str">
            <v>2025/2026</v>
          </cell>
        </row>
        <row r="16">
          <cell r="B16" t="str">
            <v>IT Equipment &amp; Software</v>
          </cell>
          <cell r="C16" t="str">
            <v>Tim Evans</v>
          </cell>
          <cell r="E16">
            <v>11</v>
          </cell>
          <cell r="F16" t="str">
            <v>2026/2027</v>
          </cell>
        </row>
        <row r="17">
          <cell r="B17" t="str">
            <v>Other Corporate Items</v>
          </cell>
          <cell r="C17" t="str">
            <v>Harminder Singh</v>
          </cell>
          <cell r="E17">
            <v>12</v>
          </cell>
          <cell r="F17" t="str">
            <v>2027/2028</v>
          </cell>
        </row>
        <row r="18">
          <cell r="B18" t="str">
            <v>Parks Furniture</v>
          </cell>
          <cell r="C18" t="str">
            <v>Shane Spinks</v>
          </cell>
          <cell r="E18">
            <v>13</v>
          </cell>
          <cell r="F18" t="str">
            <v>2028/2029</v>
          </cell>
        </row>
        <row r="19">
          <cell r="B19" t="str">
            <v>Parks Rehabilitation</v>
          </cell>
          <cell r="C19" t="str">
            <v>Grant Chettleburgh</v>
          </cell>
          <cell r="E19">
            <v>14</v>
          </cell>
          <cell r="F19" t="str">
            <v>2029/2030</v>
          </cell>
        </row>
        <row r="20">
          <cell r="B20" t="str">
            <v>Passive Park Development</v>
          </cell>
          <cell r="C20" t="str">
            <v>Shane Spinks</v>
          </cell>
          <cell r="E20">
            <v>15</v>
          </cell>
          <cell r="F20" t="str">
            <v>2030/2031</v>
          </cell>
        </row>
        <row r="21">
          <cell r="B21" t="str">
            <v>Pathways and Trails</v>
          </cell>
          <cell r="C21" t="str">
            <v>Harminder Singh</v>
          </cell>
          <cell r="E21">
            <v>16</v>
          </cell>
          <cell r="F21" t="str">
            <v>2031/2032</v>
          </cell>
        </row>
        <row r="22">
          <cell r="B22" t="str">
            <v>Roads</v>
          </cell>
          <cell r="C22" t="str">
            <v>Jim Duff</v>
          </cell>
          <cell r="E22">
            <v>17</v>
          </cell>
          <cell r="F22" t="str">
            <v>2032/2033</v>
          </cell>
        </row>
        <row r="23">
          <cell r="B23" t="str">
            <v>Sports Facilities</v>
          </cell>
          <cell r="C23" t="str">
            <v>Shane Spinks</v>
          </cell>
          <cell r="E23">
            <v>18</v>
          </cell>
          <cell r="F23" t="str">
            <v>2033/2034</v>
          </cell>
        </row>
        <row r="24">
          <cell r="B24" t="str">
            <v>Stormwater Drainage</v>
          </cell>
          <cell r="C24" t="str">
            <v>John Doran</v>
          </cell>
          <cell r="E24">
            <v>19</v>
          </cell>
          <cell r="F24" t="str">
            <v>2034/2035</v>
          </cell>
        </row>
        <row r="25">
          <cell r="B25" t="str">
            <v>Street Landscaping</v>
          </cell>
          <cell r="C25" t="str">
            <v>Jim Duff</v>
          </cell>
          <cell r="E25">
            <v>20</v>
          </cell>
          <cell r="F25" t="str">
            <v>2035/2036</v>
          </cell>
        </row>
        <row r="26">
          <cell r="B26" t="str">
            <v>Street Lighting</v>
          </cell>
          <cell r="C26" t="str">
            <v>Harminder Singh</v>
          </cell>
        </row>
        <row r="27">
          <cell r="B27" t="str">
            <v>Traffic Treatments</v>
          </cell>
          <cell r="C27" t="str">
            <v>Harminder Singh</v>
          </cell>
        </row>
        <row r="28">
          <cell r="B28" t="str">
            <v>Waste Management</v>
          </cell>
          <cell r="C28" t="str">
            <v>Chris Pavitt</v>
          </cell>
        </row>
      </sheetData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5:H238"/>
  <sheetViews>
    <sheetView tabSelected="1" topLeftCell="A181" zoomScale="55" zoomScaleNormal="55" workbookViewId="0">
      <selection activeCell="B244" sqref="B244"/>
    </sheetView>
  </sheetViews>
  <sheetFormatPr defaultRowHeight="15" x14ac:dyDescent="0.25"/>
  <cols>
    <col min="1" max="1" width="89.28515625" bestFit="1" customWidth="1"/>
    <col min="2" max="2" width="24.28515625" bestFit="1" customWidth="1"/>
    <col min="3" max="3" width="10.42578125" customWidth="1"/>
    <col min="4" max="4" width="15.140625" bestFit="1" customWidth="1"/>
    <col min="8" max="8" width="12.5703125" bestFit="1" customWidth="1"/>
  </cols>
  <sheetData>
    <row r="5" spans="1:3" x14ac:dyDescent="0.25">
      <c r="A5" s="116" t="s">
        <v>37</v>
      </c>
      <c r="B5" s="117"/>
      <c r="C5" s="19"/>
    </row>
    <row r="6" spans="1:3" x14ac:dyDescent="0.25">
      <c r="A6" s="118"/>
      <c r="B6" s="119"/>
      <c r="C6" s="19"/>
    </row>
    <row r="7" spans="1:3" x14ac:dyDescent="0.25">
      <c r="A7" s="108"/>
      <c r="B7" s="109"/>
      <c r="C7" s="19"/>
    </row>
    <row r="8" spans="1:3" x14ac:dyDescent="0.25">
      <c r="A8" s="112" t="s">
        <v>145</v>
      </c>
      <c r="B8" s="34"/>
      <c r="C8" s="19"/>
    </row>
    <row r="9" spans="1:3" x14ac:dyDescent="0.25">
      <c r="A9" s="110" t="s">
        <v>172</v>
      </c>
      <c r="B9" s="109"/>
      <c r="C9" s="19"/>
    </row>
    <row r="10" spans="1:3" x14ac:dyDescent="0.25">
      <c r="A10" s="111" t="s">
        <v>127</v>
      </c>
      <c r="B10" s="109"/>
      <c r="C10" s="19"/>
    </row>
    <row r="11" spans="1:3" x14ac:dyDescent="0.25">
      <c r="A11" s="108"/>
      <c r="B11" s="109"/>
      <c r="C11" s="19"/>
    </row>
    <row r="12" spans="1:3" x14ac:dyDescent="0.25">
      <c r="A12" s="78" t="s">
        <v>146</v>
      </c>
      <c r="B12" s="71">
        <v>737</v>
      </c>
      <c r="C12" s="19"/>
    </row>
    <row r="13" spans="1:3" x14ac:dyDescent="0.25">
      <c r="A13" s="78" t="s">
        <v>147</v>
      </c>
      <c r="B13" s="71">
        <v>926</v>
      </c>
      <c r="C13" s="19"/>
    </row>
    <row r="14" spans="1:3" x14ac:dyDescent="0.25">
      <c r="A14" s="78" t="s">
        <v>148</v>
      </c>
      <c r="B14" s="71">
        <v>1663</v>
      </c>
      <c r="C14" s="19"/>
    </row>
    <row r="15" spans="1:3" x14ac:dyDescent="0.25">
      <c r="A15" s="79"/>
      <c r="B15" s="80"/>
    </row>
    <row r="16" spans="1:3" x14ac:dyDescent="0.25">
      <c r="A16" s="5" t="s">
        <v>149</v>
      </c>
      <c r="B16" s="32">
        <v>2663000</v>
      </c>
      <c r="C16" s="24"/>
    </row>
    <row r="17" spans="1:4" x14ac:dyDescent="0.25">
      <c r="A17" s="5" t="s">
        <v>1</v>
      </c>
      <c r="B17" s="32">
        <v>244000</v>
      </c>
      <c r="C17" s="24"/>
      <c r="D17" s="23"/>
    </row>
    <row r="18" spans="1:4" x14ac:dyDescent="0.25">
      <c r="A18" s="5" t="s">
        <v>2</v>
      </c>
      <c r="B18" s="32">
        <v>180000</v>
      </c>
      <c r="C18" s="24"/>
      <c r="D18" s="23"/>
    </row>
    <row r="19" spans="1:4" x14ac:dyDescent="0.25">
      <c r="A19" s="5" t="s">
        <v>150</v>
      </c>
      <c r="B19" s="32">
        <v>393000</v>
      </c>
      <c r="C19" s="24"/>
      <c r="D19" s="23"/>
    </row>
    <row r="20" spans="1:4" x14ac:dyDescent="0.25">
      <c r="A20" s="76"/>
      <c r="B20" s="75"/>
      <c r="C20" s="25"/>
      <c r="D20" s="23"/>
    </row>
    <row r="21" spans="1:4" x14ac:dyDescent="0.25">
      <c r="A21" s="5" t="s">
        <v>151</v>
      </c>
      <c r="B21" s="32">
        <v>279000</v>
      </c>
      <c r="C21" s="26"/>
      <c r="D21" s="23"/>
    </row>
    <row r="22" spans="1:4" x14ac:dyDescent="0.25">
      <c r="A22" s="5" t="s">
        <v>152</v>
      </c>
      <c r="B22" s="32">
        <v>188000</v>
      </c>
      <c r="C22" s="26"/>
      <c r="D22" s="23"/>
    </row>
    <row r="23" spans="1:4" x14ac:dyDescent="0.25">
      <c r="A23" s="5" t="s">
        <v>153</v>
      </c>
      <c r="B23" s="32" t="s">
        <v>157</v>
      </c>
      <c r="C23" s="26"/>
      <c r="D23" s="23"/>
    </row>
    <row r="24" spans="1:4" x14ac:dyDescent="0.25">
      <c r="A24" s="5" t="s">
        <v>154</v>
      </c>
      <c r="B24" s="32" t="s">
        <v>157</v>
      </c>
      <c r="C24" s="26"/>
      <c r="D24" s="23"/>
    </row>
    <row r="25" spans="1:4" x14ac:dyDescent="0.25">
      <c r="A25" s="5" t="s">
        <v>155</v>
      </c>
      <c r="B25" s="32">
        <v>13000</v>
      </c>
      <c r="C25" s="26"/>
      <c r="D25" s="23"/>
    </row>
    <row r="26" spans="1:4" x14ac:dyDescent="0.25">
      <c r="A26" s="5" t="s">
        <v>156</v>
      </c>
      <c r="B26" s="32">
        <v>119000</v>
      </c>
      <c r="C26" s="26"/>
      <c r="D26" s="23"/>
    </row>
    <row r="27" spans="1:4" x14ac:dyDescent="0.25">
      <c r="A27" s="76"/>
      <c r="B27" s="75"/>
      <c r="C27" s="25"/>
      <c r="D27" s="23"/>
    </row>
    <row r="28" spans="1:4" x14ac:dyDescent="0.25">
      <c r="A28" s="5" t="s">
        <v>158</v>
      </c>
      <c r="B28" s="32">
        <v>36000</v>
      </c>
      <c r="C28" s="26"/>
      <c r="D28" s="23"/>
    </row>
    <row r="29" spans="1:4" x14ac:dyDescent="0.25">
      <c r="A29" s="76"/>
      <c r="B29" s="75"/>
      <c r="C29" s="25"/>
      <c r="D29" s="23"/>
    </row>
    <row r="30" spans="1:4" x14ac:dyDescent="0.25">
      <c r="A30" s="89" t="s">
        <v>202</v>
      </c>
      <c r="B30" s="115">
        <v>-715000</v>
      </c>
      <c r="C30" s="25"/>
      <c r="D30" s="23"/>
    </row>
    <row r="31" spans="1:4" x14ac:dyDescent="0.25">
      <c r="A31" s="73" t="s">
        <v>229</v>
      </c>
      <c r="B31" s="33">
        <f>SUM(B16:B30)</f>
        <v>3400000</v>
      </c>
      <c r="C31" s="27"/>
      <c r="D31" s="23"/>
    </row>
    <row r="32" spans="1:4" x14ac:dyDescent="0.25">
      <c r="A32" s="74"/>
      <c r="B32" s="27"/>
      <c r="C32" s="27"/>
      <c r="D32" s="23"/>
    </row>
    <row r="33" spans="1:4" x14ac:dyDescent="0.25">
      <c r="A33" s="74"/>
      <c r="B33" s="27"/>
      <c r="C33" s="27"/>
      <c r="D33" s="23"/>
    </row>
    <row r="34" spans="1:4" x14ac:dyDescent="0.25">
      <c r="A34" s="101" t="s">
        <v>183</v>
      </c>
      <c r="B34" s="102"/>
      <c r="C34" s="27"/>
      <c r="D34" s="23"/>
    </row>
    <row r="35" spans="1:4" x14ac:dyDescent="0.25">
      <c r="A35" s="92" t="s">
        <v>173</v>
      </c>
      <c r="B35" s="93"/>
      <c r="C35" s="27"/>
      <c r="D35" s="23"/>
    </row>
    <row r="36" spans="1:4" x14ac:dyDescent="0.25">
      <c r="A36" s="94" t="s">
        <v>128</v>
      </c>
      <c r="B36" s="93"/>
      <c r="C36" s="27"/>
      <c r="D36" s="23"/>
    </row>
    <row r="37" spans="1:4" x14ac:dyDescent="0.25">
      <c r="A37" s="95"/>
      <c r="B37" s="93"/>
      <c r="C37" s="27"/>
      <c r="D37" s="23"/>
    </row>
    <row r="38" spans="1:4" x14ac:dyDescent="0.25">
      <c r="A38" s="96" t="s">
        <v>186</v>
      </c>
      <c r="B38" s="10"/>
      <c r="C38" s="27"/>
      <c r="D38" s="23"/>
    </row>
    <row r="39" spans="1:4" x14ac:dyDescent="0.25">
      <c r="A39" s="97"/>
      <c r="B39" s="98"/>
      <c r="C39" s="27"/>
      <c r="D39" s="23"/>
    </row>
    <row r="40" spans="1:4" x14ac:dyDescent="0.25">
      <c r="A40" s="88" t="s">
        <v>11</v>
      </c>
      <c r="B40" s="98"/>
      <c r="C40" s="27"/>
      <c r="D40" s="23"/>
    </row>
    <row r="41" spans="1:4" x14ac:dyDescent="0.25">
      <c r="A41" s="81" t="s">
        <v>189</v>
      </c>
      <c r="B41" s="99">
        <v>2200</v>
      </c>
      <c r="C41" s="27"/>
      <c r="D41" s="23"/>
    </row>
    <row r="42" spans="1:4" x14ac:dyDescent="0.25">
      <c r="A42" s="81" t="s">
        <v>190</v>
      </c>
      <c r="B42" s="99">
        <v>6842</v>
      </c>
      <c r="C42" s="27"/>
      <c r="D42" s="23"/>
    </row>
    <row r="43" spans="1:4" x14ac:dyDescent="0.25">
      <c r="A43" s="81" t="s">
        <v>193</v>
      </c>
      <c r="B43" s="99">
        <v>12430</v>
      </c>
      <c r="C43" s="27"/>
      <c r="D43" s="23"/>
    </row>
    <row r="44" spans="1:4" x14ac:dyDescent="0.25">
      <c r="A44" s="81" t="s">
        <v>194</v>
      </c>
      <c r="B44" s="99">
        <v>15500</v>
      </c>
      <c r="C44" s="27"/>
      <c r="D44" s="23"/>
    </row>
    <row r="45" spans="1:4" x14ac:dyDescent="0.25">
      <c r="A45" s="81" t="s">
        <v>195</v>
      </c>
      <c r="B45" s="99">
        <v>121866.9</v>
      </c>
      <c r="C45" s="27"/>
      <c r="D45" s="23"/>
    </row>
    <row r="46" spans="1:4" x14ac:dyDescent="0.25">
      <c r="A46" s="81" t="s">
        <v>197</v>
      </c>
      <c r="B46" s="99">
        <v>8750</v>
      </c>
      <c r="C46" s="27"/>
      <c r="D46" s="23"/>
    </row>
    <row r="47" spans="1:4" x14ac:dyDescent="0.25">
      <c r="A47" s="81" t="s">
        <v>201</v>
      </c>
      <c r="B47" s="99">
        <v>35992</v>
      </c>
      <c r="C47" s="27"/>
      <c r="D47" s="23"/>
    </row>
    <row r="48" spans="1:4" x14ac:dyDescent="0.25">
      <c r="A48" s="76"/>
      <c r="B48" s="114"/>
      <c r="C48" s="27"/>
      <c r="D48" s="23"/>
    </row>
    <row r="49" spans="1:4" x14ac:dyDescent="0.25">
      <c r="A49" s="89" t="s">
        <v>191</v>
      </c>
      <c r="B49" s="99"/>
      <c r="C49" s="27"/>
      <c r="D49" s="23"/>
    </row>
    <row r="50" spans="1:4" x14ac:dyDescent="0.25">
      <c r="A50" s="81" t="s">
        <v>192</v>
      </c>
      <c r="B50" s="99">
        <v>182497.98</v>
      </c>
      <c r="C50" s="27"/>
      <c r="D50" s="23"/>
    </row>
    <row r="51" spans="1:4" x14ac:dyDescent="0.25">
      <c r="A51" s="81" t="s">
        <v>196</v>
      </c>
      <c r="B51" s="99">
        <v>384.24</v>
      </c>
      <c r="C51" s="27"/>
      <c r="D51" s="23"/>
    </row>
    <row r="52" spans="1:4" x14ac:dyDescent="0.25">
      <c r="A52" s="81" t="s">
        <v>198</v>
      </c>
      <c r="B52" s="99">
        <v>175</v>
      </c>
      <c r="C52" s="27"/>
      <c r="D52" s="23"/>
    </row>
    <row r="53" spans="1:4" x14ac:dyDescent="0.25">
      <c r="A53" s="81" t="s">
        <v>199</v>
      </c>
      <c r="B53" s="99">
        <v>212.28</v>
      </c>
      <c r="C53" s="27"/>
      <c r="D53" s="23"/>
    </row>
    <row r="54" spans="1:4" x14ac:dyDescent="0.25">
      <c r="A54" s="81"/>
      <c r="B54" s="99"/>
      <c r="C54" s="27"/>
      <c r="D54" s="23"/>
    </row>
    <row r="55" spans="1:4" x14ac:dyDescent="0.25">
      <c r="A55" s="100" t="s">
        <v>65</v>
      </c>
      <c r="B55" s="93">
        <f>SUM(B41:B53)</f>
        <v>386850.4</v>
      </c>
      <c r="C55" s="27"/>
      <c r="D55" s="23"/>
    </row>
    <row r="56" spans="1:4" x14ac:dyDescent="0.25">
      <c r="A56" s="94"/>
      <c r="B56" s="99"/>
      <c r="C56" s="27"/>
      <c r="D56" s="23"/>
    </row>
    <row r="57" spans="1:4" x14ac:dyDescent="0.25">
      <c r="A57" s="96" t="s">
        <v>33</v>
      </c>
      <c r="B57" s="91"/>
      <c r="C57" s="27"/>
      <c r="D57" s="23"/>
    </row>
    <row r="58" spans="1:4" x14ac:dyDescent="0.25">
      <c r="A58" s="95" t="s">
        <v>188</v>
      </c>
      <c r="B58" s="93"/>
      <c r="C58" s="27"/>
      <c r="D58" s="23"/>
    </row>
    <row r="59" spans="1:4" x14ac:dyDescent="0.25">
      <c r="A59" s="103" t="s">
        <v>150</v>
      </c>
      <c r="B59" s="105"/>
      <c r="C59" s="27"/>
      <c r="D59" s="23"/>
    </row>
    <row r="60" spans="1:4" x14ac:dyDescent="0.25">
      <c r="A60" s="103" t="s">
        <v>159</v>
      </c>
      <c r="B60" s="90"/>
      <c r="C60" s="27"/>
      <c r="D60" s="23"/>
    </row>
    <row r="61" spans="1:4" x14ac:dyDescent="0.25">
      <c r="A61" s="103" t="s">
        <v>160</v>
      </c>
      <c r="B61" s="90"/>
      <c r="C61" s="27"/>
      <c r="D61" s="23"/>
    </row>
    <row r="62" spans="1:4" x14ac:dyDescent="0.25">
      <c r="A62" s="103" t="s">
        <v>161</v>
      </c>
      <c r="B62" s="90">
        <v>3839343.94</v>
      </c>
      <c r="C62" s="27"/>
      <c r="D62" s="23"/>
    </row>
    <row r="63" spans="1:4" x14ac:dyDescent="0.25">
      <c r="A63" s="103" t="s">
        <v>162</v>
      </c>
      <c r="B63" s="90"/>
      <c r="C63" s="27"/>
      <c r="D63" s="23"/>
    </row>
    <row r="64" spans="1:4" x14ac:dyDescent="0.25">
      <c r="A64" s="103" t="s">
        <v>163</v>
      </c>
      <c r="B64" s="90"/>
      <c r="C64" s="27"/>
      <c r="D64" s="23"/>
    </row>
    <row r="65" spans="1:4" x14ac:dyDescent="0.25">
      <c r="A65" s="103" t="s">
        <v>164</v>
      </c>
      <c r="B65" s="90"/>
      <c r="C65" s="27"/>
      <c r="D65" s="23"/>
    </row>
    <row r="66" spans="1:4" x14ac:dyDescent="0.25">
      <c r="A66" s="87"/>
      <c r="B66" s="83"/>
      <c r="C66" s="27"/>
      <c r="D66" s="23"/>
    </row>
    <row r="67" spans="1:4" x14ac:dyDescent="0.25">
      <c r="A67" s="103" t="s">
        <v>165</v>
      </c>
      <c r="B67" s="90"/>
      <c r="C67" s="27"/>
      <c r="D67" s="23"/>
    </row>
    <row r="68" spans="1:4" x14ac:dyDescent="0.25">
      <c r="A68" s="103" t="s">
        <v>166</v>
      </c>
      <c r="B68" s="90">
        <v>383934.4</v>
      </c>
      <c r="D68" s="23"/>
    </row>
    <row r="69" spans="1:4" x14ac:dyDescent="0.25">
      <c r="A69" s="103" t="s">
        <v>167</v>
      </c>
      <c r="B69" s="90"/>
      <c r="C69" s="27"/>
      <c r="D69" s="23"/>
    </row>
    <row r="70" spans="1:4" x14ac:dyDescent="0.25">
      <c r="A70" s="103" t="s">
        <v>168</v>
      </c>
      <c r="B70" s="90" t="s">
        <v>9</v>
      </c>
      <c r="C70" s="27"/>
      <c r="D70" s="23"/>
    </row>
    <row r="71" spans="1:4" x14ac:dyDescent="0.25">
      <c r="A71" s="103" t="s">
        <v>169</v>
      </c>
      <c r="B71" s="90" t="s">
        <v>157</v>
      </c>
      <c r="C71" s="27"/>
      <c r="D71" s="23"/>
    </row>
    <row r="72" spans="1:4" x14ac:dyDescent="0.25">
      <c r="A72" s="103" t="s">
        <v>170</v>
      </c>
      <c r="B72" s="90">
        <v>91115</v>
      </c>
      <c r="C72" s="27"/>
      <c r="D72" s="23"/>
    </row>
    <row r="73" spans="1:4" x14ac:dyDescent="0.25">
      <c r="A73" s="87"/>
      <c r="B73" s="83"/>
      <c r="C73" s="27"/>
      <c r="D73" s="23"/>
    </row>
    <row r="74" spans="1:4" x14ac:dyDescent="0.25">
      <c r="A74" s="103" t="s">
        <v>171</v>
      </c>
      <c r="B74" s="90"/>
      <c r="C74" s="27"/>
      <c r="D74" s="23"/>
    </row>
    <row r="75" spans="1:4" x14ac:dyDescent="0.25">
      <c r="A75" s="103" t="s">
        <v>207</v>
      </c>
      <c r="B75" s="106">
        <v>500000</v>
      </c>
      <c r="C75" s="27"/>
      <c r="D75" s="23"/>
    </row>
    <row r="76" spans="1:4" x14ac:dyDescent="0.25">
      <c r="A76" s="103" t="s">
        <v>208</v>
      </c>
      <c r="B76" s="106">
        <v>600000</v>
      </c>
      <c r="C76" s="27"/>
      <c r="D76" s="23"/>
    </row>
    <row r="77" spans="1:4" x14ac:dyDescent="0.25">
      <c r="A77" s="103"/>
      <c r="B77" s="106"/>
      <c r="C77" s="27"/>
      <c r="D77" s="23"/>
    </row>
    <row r="78" spans="1:4" x14ac:dyDescent="0.25">
      <c r="A78" s="103"/>
      <c r="B78" s="106"/>
      <c r="C78" s="27"/>
      <c r="D78" s="23"/>
    </row>
    <row r="79" spans="1:4" x14ac:dyDescent="0.25">
      <c r="A79" s="104" t="s">
        <v>200</v>
      </c>
      <c r="B79" s="107">
        <f>SUM(B59:B76)</f>
        <v>5414393.3399999999</v>
      </c>
      <c r="C79" s="27"/>
      <c r="D79" s="23"/>
    </row>
    <row r="80" spans="1:4" x14ac:dyDescent="0.25">
      <c r="A80" s="95"/>
      <c r="B80" s="93"/>
      <c r="C80" s="27"/>
      <c r="D80" s="23"/>
    </row>
    <row r="81" spans="1:4" x14ac:dyDescent="0.25">
      <c r="A81" s="7" t="s">
        <v>229</v>
      </c>
      <c r="B81" s="33">
        <f>B79+B55</f>
        <v>5801243.7400000002</v>
      </c>
      <c r="C81" s="27"/>
      <c r="D81" s="23"/>
    </row>
    <row r="82" spans="1:4" x14ac:dyDescent="0.25">
      <c r="A82" s="74"/>
      <c r="B82" s="27"/>
      <c r="C82" s="27"/>
      <c r="D82" s="23"/>
    </row>
    <row r="83" spans="1:4" x14ac:dyDescent="0.25">
      <c r="A83" s="74"/>
      <c r="B83" s="27"/>
      <c r="C83" s="27"/>
      <c r="D83" s="23"/>
    </row>
    <row r="84" spans="1:4" x14ac:dyDescent="0.25">
      <c r="A84" s="101" t="s">
        <v>174</v>
      </c>
      <c r="B84" s="102"/>
      <c r="C84" s="27"/>
      <c r="D84" s="23"/>
    </row>
    <row r="85" spans="1:4" x14ac:dyDescent="0.25">
      <c r="A85" s="92" t="s">
        <v>173</v>
      </c>
      <c r="B85" s="93"/>
      <c r="C85" s="27"/>
      <c r="D85" s="23"/>
    </row>
    <row r="86" spans="1:4" x14ac:dyDescent="0.25">
      <c r="A86" s="94" t="s">
        <v>175</v>
      </c>
      <c r="B86" s="93"/>
      <c r="C86" s="27"/>
      <c r="D86" s="23"/>
    </row>
    <row r="87" spans="1:4" x14ac:dyDescent="0.25">
      <c r="A87" s="94" t="s">
        <v>176</v>
      </c>
      <c r="B87" s="93"/>
      <c r="C87" s="27"/>
      <c r="D87" s="23"/>
    </row>
    <row r="88" spans="1:4" x14ac:dyDescent="0.25">
      <c r="A88" s="94"/>
      <c r="B88" s="93"/>
      <c r="C88" s="27"/>
      <c r="D88" s="23"/>
    </row>
    <row r="89" spans="1:4" x14ac:dyDescent="0.25">
      <c r="A89" s="81" t="s">
        <v>177</v>
      </c>
      <c r="B89" s="82">
        <v>2211931</v>
      </c>
      <c r="C89" s="27"/>
      <c r="D89" s="23"/>
    </row>
    <row r="90" spans="1:4" x14ac:dyDescent="0.25">
      <c r="A90" s="81" t="s">
        <v>178</v>
      </c>
      <c r="B90" s="82">
        <v>449219</v>
      </c>
      <c r="C90" s="27"/>
      <c r="D90" s="23"/>
    </row>
    <row r="91" spans="1:4" x14ac:dyDescent="0.25">
      <c r="A91" s="73" t="s">
        <v>229</v>
      </c>
      <c r="B91" s="33">
        <f>SUM(B89:B90)</f>
        <v>2661150</v>
      </c>
      <c r="C91" s="27"/>
      <c r="D91" s="23"/>
    </row>
    <row r="92" spans="1:4" x14ac:dyDescent="0.25">
      <c r="A92" s="72"/>
      <c r="B92" s="77"/>
      <c r="C92" s="21"/>
    </row>
    <row r="93" spans="1:4" x14ac:dyDescent="0.25">
      <c r="A93" s="72"/>
      <c r="B93" s="77"/>
      <c r="C93" s="22"/>
    </row>
    <row r="94" spans="1:4" x14ac:dyDescent="0.25">
      <c r="A94" s="101" t="s">
        <v>180</v>
      </c>
      <c r="B94" s="124"/>
    </row>
    <row r="95" spans="1:4" x14ac:dyDescent="0.25">
      <c r="A95" s="92" t="s">
        <v>173</v>
      </c>
      <c r="B95" s="99"/>
      <c r="C95" s="22"/>
    </row>
    <row r="96" spans="1:4" x14ac:dyDescent="0.25">
      <c r="A96" s="113" t="s">
        <v>126</v>
      </c>
      <c r="B96" s="99"/>
      <c r="C96" s="22"/>
    </row>
    <row r="97" spans="1:4" x14ac:dyDescent="0.25">
      <c r="A97" s="95"/>
      <c r="B97" s="93"/>
      <c r="C97" s="22"/>
    </row>
    <row r="98" spans="1:4" x14ac:dyDescent="0.25">
      <c r="A98" s="5" t="s">
        <v>179</v>
      </c>
      <c r="B98" s="32">
        <v>6400000</v>
      </c>
      <c r="C98" s="28"/>
    </row>
    <row r="99" spans="1:4" x14ac:dyDescent="0.25">
      <c r="A99" s="73" t="s">
        <v>229</v>
      </c>
      <c r="B99" s="33">
        <v>6400000</v>
      </c>
      <c r="C99" s="28"/>
    </row>
    <row r="100" spans="1:4" x14ac:dyDescent="0.25">
      <c r="A100" s="21"/>
      <c r="B100" s="21"/>
      <c r="C100" s="28"/>
    </row>
    <row r="101" spans="1:4" x14ac:dyDescent="0.25">
      <c r="A101" s="74"/>
      <c r="B101" s="27"/>
      <c r="C101" s="28"/>
    </row>
    <row r="102" spans="1:4" x14ac:dyDescent="0.25">
      <c r="A102" s="74"/>
      <c r="B102" s="27"/>
      <c r="C102" s="28"/>
    </row>
    <row r="103" spans="1:4" x14ac:dyDescent="0.25">
      <c r="A103" s="6"/>
      <c r="B103" s="20"/>
      <c r="C103" s="28"/>
    </row>
    <row r="104" spans="1:4" x14ac:dyDescent="0.25">
      <c r="A104" s="7" t="s">
        <v>231</v>
      </c>
      <c r="B104" s="33"/>
    </row>
    <row r="105" spans="1:4" x14ac:dyDescent="0.25">
      <c r="A105" s="84" t="s">
        <v>180</v>
      </c>
      <c r="B105" s="82">
        <f>B99</f>
        <v>6400000</v>
      </c>
      <c r="D105" s="20"/>
    </row>
    <row r="106" spans="1:4" x14ac:dyDescent="0.25">
      <c r="A106" s="84" t="s">
        <v>40</v>
      </c>
      <c r="B106" s="82">
        <f>B91</f>
        <v>2661150</v>
      </c>
    </row>
    <row r="107" spans="1:4" x14ac:dyDescent="0.25">
      <c r="A107" s="84" t="s">
        <v>181</v>
      </c>
      <c r="B107" s="82">
        <f>B81</f>
        <v>5801243.7400000002</v>
      </c>
    </row>
    <row r="108" spans="1:4" x14ac:dyDescent="0.25">
      <c r="A108" s="84" t="s">
        <v>145</v>
      </c>
      <c r="B108" s="82">
        <f>B31</f>
        <v>3400000</v>
      </c>
    </row>
    <row r="109" spans="1:4" x14ac:dyDescent="0.25">
      <c r="A109" s="7" t="s">
        <v>232</v>
      </c>
      <c r="B109" s="33">
        <f>SUM(B104:B108)</f>
        <v>18262393.740000002</v>
      </c>
    </row>
    <row r="110" spans="1:4" x14ac:dyDescent="0.25">
      <c r="A110" s="6"/>
    </row>
    <row r="111" spans="1:4" x14ac:dyDescent="0.25">
      <c r="A111" s="6"/>
    </row>
    <row r="112" spans="1:4" x14ac:dyDescent="0.25">
      <c r="A112" s="6"/>
    </row>
    <row r="113" spans="1:2" x14ac:dyDescent="0.25">
      <c r="A113" s="6"/>
    </row>
    <row r="114" spans="1:2" x14ac:dyDescent="0.25">
      <c r="A114" s="6"/>
    </row>
    <row r="115" spans="1:2" x14ac:dyDescent="0.25">
      <c r="A115" s="116" t="s">
        <v>10</v>
      </c>
      <c r="B115" s="120"/>
    </row>
    <row r="116" spans="1:2" x14ac:dyDescent="0.25">
      <c r="A116" s="118"/>
      <c r="B116" s="121"/>
    </row>
    <row r="117" spans="1:2" x14ac:dyDescent="0.25">
      <c r="A117" s="6"/>
    </row>
    <row r="118" spans="1:2" x14ac:dyDescent="0.25">
      <c r="A118" s="85" t="s">
        <v>173</v>
      </c>
    </row>
    <row r="119" spans="1:2" x14ac:dyDescent="0.25">
      <c r="A119" s="6" t="s">
        <v>184</v>
      </c>
    </row>
    <row r="120" spans="1:2" x14ac:dyDescent="0.25">
      <c r="A120" s="6"/>
    </row>
    <row r="121" spans="1:2" x14ac:dyDescent="0.25">
      <c r="A121" s="1" t="s">
        <v>0</v>
      </c>
      <c r="B121" s="29">
        <v>0</v>
      </c>
    </row>
    <row r="122" spans="1:2" x14ac:dyDescent="0.25">
      <c r="A122" s="2" t="s">
        <v>1</v>
      </c>
      <c r="B122" s="30">
        <v>1091523</v>
      </c>
    </row>
    <row r="123" spans="1:2" x14ac:dyDescent="0.25">
      <c r="A123" s="3" t="s">
        <v>2</v>
      </c>
      <c r="B123" s="30">
        <v>336730</v>
      </c>
    </row>
    <row r="124" spans="1:2" x14ac:dyDescent="0.25">
      <c r="A124" s="86"/>
      <c r="B124" s="75"/>
    </row>
    <row r="125" spans="1:2" x14ac:dyDescent="0.25">
      <c r="A125" s="1" t="s">
        <v>3</v>
      </c>
      <c r="B125" s="29">
        <v>0</v>
      </c>
    </row>
    <row r="126" spans="1:2" x14ac:dyDescent="0.25">
      <c r="A126" s="8" t="s">
        <v>4</v>
      </c>
      <c r="B126" s="30">
        <v>142825</v>
      </c>
    </row>
    <row r="127" spans="1:2" x14ac:dyDescent="0.25">
      <c r="A127" s="8" t="s">
        <v>182</v>
      </c>
      <c r="B127" s="31">
        <v>39277</v>
      </c>
    </row>
    <row r="128" spans="1:2" x14ac:dyDescent="0.25">
      <c r="A128" s="87"/>
      <c r="B128" s="75"/>
    </row>
    <row r="129" spans="1:2" x14ac:dyDescent="0.25">
      <c r="A129" s="1" t="s">
        <v>5</v>
      </c>
      <c r="B129" s="30">
        <v>345000</v>
      </c>
    </row>
    <row r="130" spans="1:2" x14ac:dyDescent="0.25">
      <c r="A130" s="3" t="s">
        <v>6</v>
      </c>
      <c r="B130" s="30">
        <v>239781</v>
      </c>
    </row>
    <row r="131" spans="1:2" x14ac:dyDescent="0.25">
      <c r="A131" s="86"/>
      <c r="B131" s="75"/>
    </row>
    <row r="132" spans="1:2" x14ac:dyDescent="0.25">
      <c r="A132" s="4" t="s">
        <v>185</v>
      </c>
      <c r="B132" s="30">
        <v>38553</v>
      </c>
    </row>
    <row r="133" spans="1:2" x14ac:dyDescent="0.25">
      <c r="A133" s="87"/>
      <c r="B133" s="75"/>
    </row>
    <row r="134" spans="1:2" x14ac:dyDescent="0.25">
      <c r="A134" s="8" t="s">
        <v>7</v>
      </c>
      <c r="B134" s="75"/>
    </row>
    <row r="135" spans="1:2" x14ac:dyDescent="0.25">
      <c r="A135" s="5" t="s">
        <v>8</v>
      </c>
      <c r="B135" s="75"/>
    </row>
    <row r="136" spans="1:2" x14ac:dyDescent="0.25">
      <c r="A136" s="6"/>
      <c r="B136" s="30"/>
    </row>
    <row r="137" spans="1:2" x14ac:dyDescent="0.25">
      <c r="A137" s="7" t="s">
        <v>230</v>
      </c>
      <c r="B137" s="33">
        <f>SUM(B117:B135)</f>
        <v>2233689</v>
      </c>
    </row>
    <row r="139" spans="1:2" x14ac:dyDescent="0.25">
      <c r="A139" s="6"/>
    </row>
    <row r="143" spans="1:2" x14ac:dyDescent="0.25">
      <c r="A143" s="122" t="s">
        <v>38</v>
      </c>
      <c r="B143" s="120"/>
    </row>
    <row r="144" spans="1:2" x14ac:dyDescent="0.25">
      <c r="A144" s="123"/>
      <c r="B144" s="121"/>
    </row>
    <row r="146" spans="1:2" x14ac:dyDescent="0.25">
      <c r="A146" s="9" t="s">
        <v>186</v>
      </c>
      <c r="B146" s="37"/>
    </row>
    <row r="147" spans="1:2" x14ac:dyDescent="0.25">
      <c r="A147" s="11"/>
      <c r="B147" s="39"/>
    </row>
    <row r="148" spans="1:2" x14ac:dyDescent="0.25">
      <c r="A148" s="12" t="s">
        <v>11</v>
      </c>
      <c r="B148" s="35"/>
    </row>
    <row r="149" spans="1:2" x14ac:dyDescent="0.25">
      <c r="A149" s="13" t="s">
        <v>12</v>
      </c>
      <c r="B149" s="41">
        <v>1750</v>
      </c>
    </row>
    <row r="150" spans="1:2" x14ac:dyDescent="0.25">
      <c r="A150" s="13" t="s">
        <v>13</v>
      </c>
      <c r="B150" s="41">
        <v>35436</v>
      </c>
    </row>
    <row r="151" spans="1:2" x14ac:dyDescent="0.25">
      <c r="A151" s="13" t="s">
        <v>14</v>
      </c>
      <c r="B151" s="41">
        <v>900</v>
      </c>
    </row>
    <row r="152" spans="1:2" x14ac:dyDescent="0.25">
      <c r="A152" s="14" t="s">
        <v>15</v>
      </c>
      <c r="B152" s="42">
        <v>14700</v>
      </c>
    </row>
    <row r="153" spans="1:2" x14ac:dyDescent="0.25">
      <c r="A153" s="13" t="s">
        <v>16</v>
      </c>
      <c r="B153" s="41">
        <v>1099.99</v>
      </c>
    </row>
    <row r="154" spans="1:2" x14ac:dyDescent="0.25">
      <c r="A154" s="13" t="s">
        <v>17</v>
      </c>
      <c r="B154" s="41">
        <v>16112</v>
      </c>
    </row>
    <row r="155" spans="1:2" x14ac:dyDescent="0.25">
      <c r="A155" s="13" t="s">
        <v>18</v>
      </c>
      <c r="B155" s="41">
        <v>9810</v>
      </c>
    </row>
    <row r="156" spans="1:2" x14ac:dyDescent="0.25">
      <c r="A156" s="13" t="s">
        <v>58</v>
      </c>
      <c r="B156" s="41">
        <v>299</v>
      </c>
    </row>
    <row r="157" spans="1:2" x14ac:dyDescent="0.25">
      <c r="A157" s="13" t="s">
        <v>60</v>
      </c>
      <c r="B157" s="41">
        <v>198690</v>
      </c>
    </row>
    <row r="158" spans="1:2" x14ac:dyDescent="0.25">
      <c r="A158" s="13"/>
      <c r="B158" s="41"/>
    </row>
    <row r="159" spans="1:2" x14ac:dyDescent="0.25">
      <c r="A159" s="13"/>
      <c r="B159" s="35"/>
    </row>
    <row r="160" spans="1:2" x14ac:dyDescent="0.25">
      <c r="A160" s="12" t="s">
        <v>19</v>
      </c>
      <c r="B160" s="35"/>
    </row>
    <row r="161" spans="1:2" x14ac:dyDescent="0.25">
      <c r="A161" s="13" t="s">
        <v>20</v>
      </c>
      <c r="B161" s="41">
        <v>24900</v>
      </c>
    </row>
    <row r="162" spans="1:2" x14ac:dyDescent="0.25">
      <c r="A162" s="13" t="s">
        <v>21</v>
      </c>
      <c r="B162" s="41">
        <v>44649</v>
      </c>
    </row>
    <row r="163" spans="1:2" x14ac:dyDescent="0.25">
      <c r="A163" s="13" t="s">
        <v>72</v>
      </c>
      <c r="B163" s="41">
        <v>977</v>
      </c>
    </row>
    <row r="164" spans="1:2" x14ac:dyDescent="0.25">
      <c r="A164" s="13"/>
      <c r="B164" s="35"/>
    </row>
    <row r="165" spans="1:2" x14ac:dyDescent="0.25">
      <c r="A165" s="12" t="s">
        <v>22</v>
      </c>
      <c r="B165" s="35"/>
    </row>
    <row r="166" spans="1:2" x14ac:dyDescent="0.25">
      <c r="A166" s="15" t="s">
        <v>23</v>
      </c>
      <c r="B166" s="45">
        <v>281126.82</v>
      </c>
    </row>
    <row r="167" spans="1:2" x14ac:dyDescent="0.25">
      <c r="A167" s="13" t="s">
        <v>24</v>
      </c>
      <c r="B167" s="41">
        <v>175673</v>
      </c>
    </row>
    <row r="168" spans="1:2" x14ac:dyDescent="0.25">
      <c r="A168" s="13" t="s">
        <v>25</v>
      </c>
      <c r="B168" s="41">
        <v>27506</v>
      </c>
    </row>
    <row r="169" spans="1:2" x14ac:dyDescent="0.25">
      <c r="A169" s="13" t="s">
        <v>26</v>
      </c>
      <c r="B169" s="41">
        <v>313.38</v>
      </c>
    </row>
    <row r="170" spans="1:2" x14ac:dyDescent="0.25">
      <c r="A170" s="13" t="s">
        <v>27</v>
      </c>
      <c r="B170" s="41">
        <v>1000</v>
      </c>
    </row>
    <row r="171" spans="1:2" x14ac:dyDescent="0.25">
      <c r="A171" s="13" t="s">
        <v>64</v>
      </c>
      <c r="B171" s="41">
        <v>320</v>
      </c>
    </row>
    <row r="172" spans="1:2" x14ac:dyDescent="0.25">
      <c r="A172" s="13" t="s">
        <v>74</v>
      </c>
      <c r="B172" s="41">
        <v>602.79999999999995</v>
      </c>
    </row>
    <row r="173" spans="1:2" x14ac:dyDescent="0.25">
      <c r="A173" s="13" t="s">
        <v>28</v>
      </c>
      <c r="B173" s="41">
        <v>8350</v>
      </c>
    </row>
    <row r="174" spans="1:2" x14ac:dyDescent="0.25">
      <c r="A174" s="13" t="s">
        <v>29</v>
      </c>
      <c r="B174" s="41">
        <v>10920</v>
      </c>
    </row>
    <row r="175" spans="1:2" x14ac:dyDescent="0.25">
      <c r="A175" s="13" t="s">
        <v>57</v>
      </c>
      <c r="B175" s="35">
        <v>73129</v>
      </c>
    </row>
    <row r="176" spans="1:2" x14ac:dyDescent="0.25">
      <c r="A176" s="13" t="s">
        <v>62</v>
      </c>
      <c r="B176" s="35">
        <v>550</v>
      </c>
    </row>
    <row r="177" spans="1:2" x14ac:dyDescent="0.25">
      <c r="A177" s="13" t="s">
        <v>59</v>
      </c>
      <c r="B177" s="35">
        <v>360.75</v>
      </c>
    </row>
    <row r="178" spans="1:2" x14ac:dyDescent="0.25">
      <c r="A178" s="13" t="s">
        <v>61</v>
      </c>
      <c r="B178" s="35">
        <v>1504.5</v>
      </c>
    </row>
    <row r="179" spans="1:2" x14ac:dyDescent="0.25">
      <c r="A179" s="13" t="s">
        <v>71</v>
      </c>
      <c r="B179" s="35">
        <v>786</v>
      </c>
    </row>
    <row r="180" spans="1:2" x14ac:dyDescent="0.25">
      <c r="A180" s="13" t="s">
        <v>73</v>
      </c>
      <c r="B180" s="35">
        <v>3260</v>
      </c>
    </row>
    <row r="181" spans="1:2" x14ac:dyDescent="0.25">
      <c r="A181" s="13"/>
      <c r="B181" s="35"/>
    </row>
    <row r="182" spans="1:2" x14ac:dyDescent="0.25">
      <c r="A182" s="13"/>
      <c r="B182" s="35"/>
    </row>
    <row r="183" spans="1:2" x14ac:dyDescent="0.25">
      <c r="A183" s="12" t="s">
        <v>30</v>
      </c>
      <c r="B183" s="35"/>
    </row>
    <row r="184" spans="1:2" x14ac:dyDescent="0.25">
      <c r="A184" s="13" t="s">
        <v>31</v>
      </c>
      <c r="B184" s="35">
        <v>265163.24</v>
      </c>
    </row>
    <row r="185" spans="1:2" x14ac:dyDescent="0.25">
      <c r="A185" s="13" t="s">
        <v>32</v>
      </c>
      <c r="B185" s="35">
        <v>780.61</v>
      </c>
    </row>
    <row r="186" spans="1:2" x14ac:dyDescent="0.25">
      <c r="A186" s="13" t="s">
        <v>68</v>
      </c>
      <c r="B186" s="35">
        <v>525</v>
      </c>
    </row>
    <row r="187" spans="1:2" x14ac:dyDescent="0.25">
      <c r="A187" s="13" t="s">
        <v>63</v>
      </c>
      <c r="B187" s="35">
        <v>126.73</v>
      </c>
    </row>
    <row r="188" spans="1:2" x14ac:dyDescent="0.25">
      <c r="A188" s="13"/>
      <c r="B188" s="35"/>
    </row>
    <row r="189" spans="1:2" x14ac:dyDescent="0.25">
      <c r="A189" s="13"/>
      <c r="B189" s="35"/>
    </row>
    <row r="190" spans="1:2" x14ac:dyDescent="0.25">
      <c r="A190" s="43" t="s">
        <v>65</v>
      </c>
      <c r="B190" s="44">
        <f>SUM(B149:B187)-B166</f>
        <v>920194</v>
      </c>
    </row>
    <row r="191" spans="1:2" x14ac:dyDescent="0.25">
      <c r="A191" s="13"/>
      <c r="B191" s="40"/>
    </row>
    <row r="192" spans="1:2" x14ac:dyDescent="0.25">
      <c r="A192" s="9" t="s">
        <v>33</v>
      </c>
      <c r="B192" s="38"/>
    </row>
    <row r="193" spans="1:2" x14ac:dyDescent="0.25">
      <c r="A193" s="13"/>
      <c r="B193" s="35"/>
    </row>
    <row r="194" spans="1:2" x14ac:dyDescent="0.25">
      <c r="A194" s="13" t="s">
        <v>34</v>
      </c>
      <c r="B194" s="35">
        <v>63665</v>
      </c>
    </row>
    <row r="195" spans="1:2" x14ac:dyDescent="0.25">
      <c r="A195" s="13" t="s">
        <v>42</v>
      </c>
      <c r="B195" s="35">
        <v>0</v>
      </c>
    </row>
    <row r="196" spans="1:2" x14ac:dyDescent="0.25">
      <c r="A196" s="16" t="s">
        <v>43</v>
      </c>
      <c r="B196" s="35">
        <v>0</v>
      </c>
    </row>
    <row r="197" spans="1:2" ht="29.25" x14ac:dyDescent="0.25">
      <c r="A197" s="17" t="s">
        <v>35</v>
      </c>
      <c r="B197" s="35">
        <v>0</v>
      </c>
    </row>
    <row r="198" spans="1:2" x14ac:dyDescent="0.25">
      <c r="A198" s="13" t="s">
        <v>36</v>
      </c>
      <c r="B198" s="35">
        <v>0</v>
      </c>
    </row>
    <row r="199" spans="1:2" x14ac:dyDescent="0.25">
      <c r="A199" s="13" t="s">
        <v>44</v>
      </c>
      <c r="B199" s="35">
        <v>4986930</v>
      </c>
    </row>
    <row r="200" spans="1:2" x14ac:dyDescent="0.25">
      <c r="A200" s="13" t="s">
        <v>45</v>
      </c>
      <c r="B200" s="35">
        <v>0</v>
      </c>
    </row>
    <row r="201" spans="1:2" x14ac:dyDescent="0.25">
      <c r="A201" s="13" t="s">
        <v>69</v>
      </c>
      <c r="B201" s="35">
        <v>150000</v>
      </c>
    </row>
    <row r="202" spans="1:2" x14ac:dyDescent="0.25">
      <c r="A202" s="13" t="s">
        <v>67</v>
      </c>
      <c r="B202" s="35">
        <v>212500</v>
      </c>
    </row>
    <row r="203" spans="1:2" x14ac:dyDescent="0.25">
      <c r="A203" s="13" t="s">
        <v>46</v>
      </c>
      <c r="B203" s="35">
        <v>400000</v>
      </c>
    </row>
    <row r="204" spans="1:2" x14ac:dyDescent="0.25">
      <c r="A204" s="13"/>
      <c r="B204" s="35"/>
    </row>
    <row r="205" spans="1:2" x14ac:dyDescent="0.25">
      <c r="A205" s="13"/>
      <c r="B205" s="35"/>
    </row>
    <row r="206" spans="1:2" x14ac:dyDescent="0.25">
      <c r="A206" s="43" t="s">
        <v>66</v>
      </c>
      <c r="B206" s="44">
        <f>SUM(B194:B204)</f>
        <v>5813095</v>
      </c>
    </row>
    <row r="207" spans="1:2" x14ac:dyDescent="0.25">
      <c r="A207" s="13"/>
      <c r="B207" s="35"/>
    </row>
    <row r="208" spans="1:2" x14ac:dyDescent="0.25">
      <c r="A208" s="18" t="s">
        <v>229</v>
      </c>
      <c r="B208" s="36">
        <f>B190+B206</f>
        <v>6733289</v>
      </c>
    </row>
    <row r="209" spans="1:2" x14ac:dyDescent="0.25">
      <c r="A209" s="13" t="s">
        <v>70</v>
      </c>
      <c r="B209" s="35">
        <v>100000</v>
      </c>
    </row>
    <row r="210" spans="1:2" x14ac:dyDescent="0.25">
      <c r="A210" s="130" t="s">
        <v>233</v>
      </c>
      <c r="B210" s="131">
        <f>B208+B209</f>
        <v>6833289</v>
      </c>
    </row>
    <row r="211" spans="1:2" x14ac:dyDescent="0.25">
      <c r="A211" s="6"/>
    </row>
    <row r="212" spans="1:2" x14ac:dyDescent="0.25">
      <c r="A212" s="6"/>
    </row>
    <row r="213" spans="1:2" x14ac:dyDescent="0.25">
      <c r="A213" s="6"/>
    </row>
    <row r="214" spans="1:2" x14ac:dyDescent="0.25">
      <c r="A214" s="6" t="s">
        <v>47</v>
      </c>
    </row>
    <row r="215" spans="1:2" x14ac:dyDescent="0.25">
      <c r="A215" s="132" t="s">
        <v>48</v>
      </c>
    </row>
    <row r="216" spans="1:2" x14ac:dyDescent="0.25">
      <c r="A216" s="6" t="s">
        <v>49</v>
      </c>
    </row>
    <row r="217" spans="1:2" x14ac:dyDescent="0.25">
      <c r="A217" s="6" t="s">
        <v>50</v>
      </c>
    </row>
    <row r="218" spans="1:2" x14ac:dyDescent="0.25">
      <c r="A218" s="6" t="s">
        <v>51</v>
      </c>
    </row>
    <row r="219" spans="1:2" x14ac:dyDescent="0.25">
      <c r="A219" s="6" t="s">
        <v>52</v>
      </c>
    </row>
    <row r="220" spans="1:2" x14ac:dyDescent="0.25">
      <c r="A220" s="6" t="s">
        <v>53</v>
      </c>
    </row>
    <row r="221" spans="1:2" x14ac:dyDescent="0.25">
      <c r="A221" s="6" t="s">
        <v>54</v>
      </c>
    </row>
    <row r="222" spans="1:2" x14ac:dyDescent="0.25">
      <c r="A222" s="6"/>
    </row>
    <row r="223" spans="1:2" x14ac:dyDescent="0.25">
      <c r="A223" s="6" t="s">
        <v>55</v>
      </c>
    </row>
    <row r="224" spans="1:2" x14ac:dyDescent="0.25">
      <c r="A224" s="6" t="s">
        <v>56</v>
      </c>
    </row>
    <row r="226" spans="2:8" x14ac:dyDescent="0.25">
      <c r="H226" s="126"/>
    </row>
    <row r="227" spans="2:8" x14ac:dyDescent="0.25">
      <c r="B227" s="126"/>
      <c r="H227" s="127"/>
    </row>
    <row r="228" spans="2:8" x14ac:dyDescent="0.25">
      <c r="B228" s="127"/>
      <c r="H228" s="126"/>
    </row>
    <row r="229" spans="2:8" x14ac:dyDescent="0.25">
      <c r="B229" s="126"/>
      <c r="H229" s="127"/>
    </row>
    <row r="230" spans="2:8" x14ac:dyDescent="0.25">
      <c r="B230" s="126"/>
      <c r="H230" s="126"/>
    </row>
    <row r="231" spans="2:8" x14ac:dyDescent="0.25">
      <c r="B231" s="126"/>
      <c r="H231" s="126"/>
    </row>
    <row r="232" spans="2:8" x14ac:dyDescent="0.25">
      <c r="B232" s="126"/>
      <c r="H232" s="126"/>
    </row>
    <row r="233" spans="2:8" x14ac:dyDescent="0.25">
      <c r="B233" s="126"/>
    </row>
    <row r="234" spans="2:8" x14ac:dyDescent="0.25">
      <c r="B234" s="126"/>
      <c r="H234" s="125"/>
    </row>
    <row r="235" spans="2:8" x14ac:dyDescent="0.25">
      <c r="B235" s="126"/>
    </row>
    <row r="236" spans="2:8" x14ac:dyDescent="0.25">
      <c r="B236" s="128"/>
    </row>
    <row r="237" spans="2:8" x14ac:dyDescent="0.25">
      <c r="B237" s="128"/>
    </row>
    <row r="238" spans="2:8" x14ac:dyDescent="0.25">
      <c r="B238" s="125"/>
    </row>
  </sheetData>
  <pageMargins left="0.7" right="0.7" top="0.75" bottom="0.75" header="0.3" footer="0.3"/>
  <pageSetup paperSize="8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4:K19"/>
  <sheetViews>
    <sheetView zoomScale="85" zoomScaleNormal="85" workbookViewId="0">
      <selection activeCell="D36" sqref="D36"/>
    </sheetView>
  </sheetViews>
  <sheetFormatPr defaultRowHeight="15" x14ac:dyDescent="0.25"/>
  <cols>
    <col min="2" max="2" width="30.85546875" customWidth="1"/>
    <col min="3" max="3" width="15" customWidth="1"/>
    <col min="4" max="4" width="23" customWidth="1"/>
    <col min="5" max="5" width="14.85546875" customWidth="1"/>
    <col min="6" max="7" width="22.42578125" customWidth="1"/>
    <col min="8" max="8" width="18.5703125" customWidth="1"/>
    <col min="10" max="11" width="10.85546875" bestFit="1" customWidth="1"/>
  </cols>
  <sheetData>
    <row r="4" spans="2:11" ht="51" customHeight="1" x14ac:dyDescent="0.25">
      <c r="B4" s="141" t="s">
        <v>187</v>
      </c>
      <c r="C4" s="142" t="s">
        <v>209</v>
      </c>
      <c r="D4" s="142" t="s">
        <v>235</v>
      </c>
      <c r="E4" s="142" t="s">
        <v>210</v>
      </c>
      <c r="F4" s="142" t="s">
        <v>234</v>
      </c>
      <c r="G4" s="144" t="s">
        <v>238</v>
      </c>
      <c r="H4" s="142" t="s">
        <v>236</v>
      </c>
    </row>
    <row r="5" spans="2:11" x14ac:dyDescent="0.25">
      <c r="B5" s="141"/>
      <c r="C5" s="142"/>
      <c r="D5" s="142"/>
      <c r="E5" s="142"/>
      <c r="F5" s="142"/>
      <c r="G5" s="145"/>
      <c r="H5" s="142"/>
    </row>
    <row r="6" spans="2:11" x14ac:dyDescent="0.25">
      <c r="B6" s="146" t="s">
        <v>38</v>
      </c>
      <c r="C6" s="138">
        <v>7488657</v>
      </c>
      <c r="D6" s="138">
        <f>C6*0.745</f>
        <v>5579049.4649999999</v>
      </c>
      <c r="E6" s="138">
        <v>6833289</v>
      </c>
      <c r="F6" s="138">
        <f>(E6-500000)*0.713</f>
        <v>4515635.057</v>
      </c>
      <c r="G6" s="138">
        <f>E6-C6</f>
        <v>-655368</v>
      </c>
      <c r="H6" s="138">
        <f>F6-D6</f>
        <v>-1063414.4079999998</v>
      </c>
      <c r="J6" s="125"/>
    </row>
    <row r="7" spans="2:11" x14ac:dyDescent="0.25">
      <c r="B7" s="146" t="s">
        <v>37</v>
      </c>
      <c r="C7" s="139"/>
      <c r="D7" s="138"/>
      <c r="E7" s="139"/>
      <c r="F7" s="139"/>
      <c r="G7" s="139"/>
      <c r="H7" s="138"/>
      <c r="J7" s="125"/>
    </row>
    <row r="8" spans="2:11" x14ac:dyDescent="0.25">
      <c r="B8" s="146" t="s">
        <v>211</v>
      </c>
      <c r="C8" s="138">
        <v>8320000</v>
      </c>
      <c r="D8" s="138">
        <f t="shared" ref="D8" si="0">C8*0.745</f>
        <v>6198400</v>
      </c>
      <c r="E8" s="138">
        <v>6400000</v>
      </c>
      <c r="F8" s="138">
        <f>E8*0.713</f>
        <v>4563200</v>
      </c>
      <c r="G8" s="138">
        <f>E8-C8</f>
        <v>-1920000</v>
      </c>
      <c r="H8" s="138">
        <f>F8-D8</f>
        <v>-1635200</v>
      </c>
      <c r="J8" s="125"/>
    </row>
    <row r="9" spans="2:11" ht="15.75" customHeight="1" x14ac:dyDescent="0.25">
      <c r="B9" s="146" t="s">
        <v>212</v>
      </c>
      <c r="C9" s="139" t="s">
        <v>41</v>
      </c>
      <c r="D9" s="139" t="s">
        <v>41</v>
      </c>
      <c r="E9" s="138">
        <v>2661150</v>
      </c>
      <c r="F9" s="138">
        <f>E9*0.713</f>
        <v>1897399.95</v>
      </c>
      <c r="G9" s="138">
        <f>E9-0</f>
        <v>2661150</v>
      </c>
      <c r="H9" s="138">
        <f>F9-0</f>
        <v>1897399.95</v>
      </c>
      <c r="J9" s="125"/>
      <c r="K9" s="125"/>
    </row>
    <row r="10" spans="2:11" x14ac:dyDescent="0.25">
      <c r="B10" s="146" t="s">
        <v>213</v>
      </c>
      <c r="C10" s="138">
        <v>8472983</v>
      </c>
      <c r="D10" s="138">
        <f>C10*0.745</f>
        <v>6312372.335</v>
      </c>
      <c r="E10" s="138">
        <v>5801243</v>
      </c>
      <c r="F10" s="138">
        <f>(E10-975000)*0.713</f>
        <v>3441111.2589999996</v>
      </c>
      <c r="G10" s="138">
        <f>E10-C10</f>
        <v>-2671740</v>
      </c>
      <c r="H10" s="138">
        <f>F10-D10</f>
        <v>-2871261.0760000004</v>
      </c>
      <c r="J10" s="125"/>
      <c r="K10" s="125"/>
    </row>
    <row r="11" spans="2:11" x14ac:dyDescent="0.25">
      <c r="B11" s="146" t="s">
        <v>240</v>
      </c>
      <c r="C11" s="138">
        <v>1930402</v>
      </c>
      <c r="D11" s="138">
        <f t="shared" ref="D11:D12" si="1">C11*0.745</f>
        <v>1438149.49</v>
      </c>
      <c r="E11" s="138">
        <v>3400000</v>
      </c>
      <c r="F11" s="138">
        <v>1438149</v>
      </c>
      <c r="G11" s="138">
        <f>E11-C11</f>
        <v>1469598</v>
      </c>
      <c r="H11" s="138">
        <f>F11-D11</f>
        <v>-0.48999999999068677</v>
      </c>
      <c r="J11" s="125"/>
      <c r="K11" s="125"/>
    </row>
    <row r="12" spans="2:11" x14ac:dyDescent="0.25">
      <c r="B12" s="146" t="s">
        <v>214</v>
      </c>
      <c r="C12" s="138">
        <v>2242485</v>
      </c>
      <c r="D12" s="138">
        <f t="shared" si="1"/>
        <v>1670651.325</v>
      </c>
      <c r="E12" s="138">
        <v>2233689</v>
      </c>
      <c r="F12" s="138">
        <f>E12*0.713</f>
        <v>1592620.257</v>
      </c>
      <c r="G12" s="138">
        <f>E12-C12</f>
        <v>-8796</v>
      </c>
      <c r="H12" s="138">
        <f>F12-D12</f>
        <v>-78031.06799999997</v>
      </c>
      <c r="J12" s="125"/>
    </row>
    <row r="13" spans="2:11" x14ac:dyDescent="0.25">
      <c r="B13" s="147" t="s">
        <v>237</v>
      </c>
      <c r="C13" s="140">
        <f>SUM(C6:C12)</f>
        <v>28454527</v>
      </c>
      <c r="D13" s="140">
        <f t="shared" ref="D13:F13" si="2">SUM(D6:D12)</f>
        <v>21198622.614999998</v>
      </c>
      <c r="E13" s="140">
        <f t="shared" si="2"/>
        <v>27329371</v>
      </c>
      <c r="F13" s="140">
        <f t="shared" si="2"/>
        <v>17448115.522999998</v>
      </c>
      <c r="G13" s="140">
        <f>E13-C13</f>
        <v>-1125156</v>
      </c>
      <c r="H13" s="140">
        <f>SUM(H6:H12)</f>
        <v>-3750507.0920000002</v>
      </c>
      <c r="J13" s="125"/>
    </row>
    <row r="14" spans="2:11" x14ac:dyDescent="0.25">
      <c r="B14" s="148" t="s">
        <v>75</v>
      </c>
      <c r="C14" s="136">
        <v>755401</v>
      </c>
      <c r="D14" s="136">
        <v>755401</v>
      </c>
      <c r="E14" s="136">
        <v>755401</v>
      </c>
      <c r="F14" s="136">
        <v>755401</v>
      </c>
      <c r="G14" s="136">
        <v>0</v>
      </c>
      <c r="H14" s="137">
        <v>0</v>
      </c>
    </row>
    <row r="15" spans="2:11" x14ac:dyDescent="0.25">
      <c r="B15" s="148" t="s">
        <v>241</v>
      </c>
      <c r="C15" s="136">
        <v>0</v>
      </c>
      <c r="D15" s="5">
        <v>0</v>
      </c>
      <c r="E15" s="136">
        <v>2430240</v>
      </c>
      <c r="F15" s="136">
        <v>2430240</v>
      </c>
      <c r="G15" s="136">
        <f>E15-C15</f>
        <v>2430240</v>
      </c>
      <c r="H15" s="136">
        <f>F15-D15</f>
        <v>2430240</v>
      </c>
    </row>
    <row r="16" spans="2:11" x14ac:dyDescent="0.25">
      <c r="B16" s="149" t="s">
        <v>239</v>
      </c>
      <c r="C16" s="143">
        <f>SUM(C13:C15)</f>
        <v>29209928</v>
      </c>
      <c r="D16" s="143">
        <f t="shared" ref="D16:E16" si="3">SUM(D13:D15)</f>
        <v>21954023.614999998</v>
      </c>
      <c r="E16" s="143">
        <f t="shared" si="3"/>
        <v>30515012</v>
      </c>
      <c r="F16" s="143">
        <f t="shared" ref="F16" si="4">SUM(F13:F15)</f>
        <v>20633756.522999998</v>
      </c>
      <c r="G16" s="143">
        <f>SUM(G6:G15)</f>
        <v>179928</v>
      </c>
      <c r="H16" s="143">
        <f>SUM(H13:H15)</f>
        <v>-1320267.0920000002</v>
      </c>
    </row>
    <row r="18" spans="2:2" x14ac:dyDescent="0.25">
      <c r="B18" t="s">
        <v>242</v>
      </c>
    </row>
    <row r="19" spans="2:2" x14ac:dyDescent="0.25">
      <c r="B19" t="s">
        <v>243</v>
      </c>
    </row>
  </sheetData>
  <mergeCells count="7">
    <mergeCell ref="B4:B5"/>
    <mergeCell ref="C4:C5"/>
    <mergeCell ref="E4:E5"/>
    <mergeCell ref="G4:G5"/>
    <mergeCell ref="H4:H5"/>
    <mergeCell ref="F4:F5"/>
    <mergeCell ref="D4:D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T19"/>
  <sheetViews>
    <sheetView topLeftCell="B1" zoomScale="70" zoomScaleNormal="70" workbookViewId="0">
      <selection activeCell="C25" sqref="C25"/>
    </sheetView>
  </sheetViews>
  <sheetFormatPr defaultRowHeight="15" x14ac:dyDescent="0.25"/>
  <cols>
    <col min="1" max="1" width="20" customWidth="1"/>
    <col min="2" max="2" width="24.28515625" bestFit="1" customWidth="1"/>
    <col min="3" max="3" width="22.5703125" bestFit="1" customWidth="1"/>
    <col min="4" max="5" width="12.7109375" customWidth="1"/>
    <col min="6" max="6" width="12.28515625" customWidth="1"/>
    <col min="7" max="19" width="12.7109375" customWidth="1"/>
    <col min="20" max="20" width="14" customWidth="1"/>
  </cols>
  <sheetData>
    <row r="2" spans="2:20" x14ac:dyDescent="0.25">
      <c r="D2" s="55"/>
      <c r="E2" s="55"/>
      <c r="F2" s="55"/>
      <c r="G2" s="55"/>
      <c r="H2" s="55"/>
      <c r="K2" s="55"/>
    </row>
    <row r="3" spans="2:20" ht="21" x14ac:dyDescent="0.35">
      <c r="B3" s="23"/>
      <c r="C3" s="23"/>
      <c r="D3" s="174" t="s">
        <v>129</v>
      </c>
      <c r="E3" s="174"/>
      <c r="F3" s="174"/>
      <c r="G3" s="174"/>
      <c r="H3" s="175" t="s">
        <v>130</v>
      </c>
      <c r="I3" s="175"/>
      <c r="J3" s="175"/>
      <c r="K3" s="175"/>
      <c r="L3" s="175"/>
      <c r="M3" s="175"/>
      <c r="N3" s="175"/>
      <c r="O3" s="175"/>
      <c r="P3" s="175"/>
      <c r="Q3" s="175"/>
      <c r="R3" s="158"/>
      <c r="S3" s="158"/>
      <c r="T3" s="158"/>
    </row>
    <row r="4" spans="2:20" ht="33" x14ac:dyDescent="0.35">
      <c r="B4" s="23"/>
      <c r="C4" s="23"/>
      <c r="D4" s="153" t="s">
        <v>131</v>
      </c>
      <c r="E4" s="153" t="s">
        <v>132</v>
      </c>
      <c r="F4" s="173" t="s">
        <v>244</v>
      </c>
      <c r="G4" s="153"/>
      <c r="H4" s="173" t="s">
        <v>244</v>
      </c>
      <c r="I4" s="153" t="s">
        <v>133</v>
      </c>
      <c r="J4" s="153" t="s">
        <v>134</v>
      </c>
      <c r="K4" s="153" t="s">
        <v>135</v>
      </c>
      <c r="L4" s="153" t="s">
        <v>136</v>
      </c>
      <c r="M4" s="153" t="s">
        <v>137</v>
      </c>
      <c r="N4" s="153" t="s">
        <v>138</v>
      </c>
      <c r="O4" s="153" t="s">
        <v>139</v>
      </c>
      <c r="P4" s="153" t="s">
        <v>140</v>
      </c>
      <c r="Q4" s="153" t="s">
        <v>141</v>
      </c>
      <c r="R4" s="151"/>
    </row>
    <row r="5" spans="2:20" ht="15.75" x14ac:dyDescent="0.25">
      <c r="B5" s="161" t="s">
        <v>122</v>
      </c>
      <c r="C5" s="161" t="s">
        <v>121</v>
      </c>
      <c r="D5" s="154" t="s">
        <v>125</v>
      </c>
      <c r="E5" s="154" t="s">
        <v>125</v>
      </c>
      <c r="F5" s="154" t="s">
        <v>125</v>
      </c>
      <c r="G5" s="154" t="s">
        <v>39</v>
      </c>
      <c r="H5" s="157" t="s">
        <v>125</v>
      </c>
      <c r="I5" s="154" t="s">
        <v>125</v>
      </c>
      <c r="J5" s="161" t="s">
        <v>142</v>
      </c>
      <c r="K5" s="161" t="s">
        <v>142</v>
      </c>
      <c r="L5" s="161" t="s">
        <v>142</v>
      </c>
      <c r="M5" s="161" t="s">
        <v>142</v>
      </c>
      <c r="N5" s="161" t="s">
        <v>142</v>
      </c>
      <c r="O5" s="161" t="s">
        <v>142</v>
      </c>
      <c r="P5" s="161" t="s">
        <v>142</v>
      </c>
      <c r="Q5" s="161" t="s">
        <v>142</v>
      </c>
      <c r="R5" s="161" t="s">
        <v>39</v>
      </c>
    </row>
    <row r="6" spans="2:20" x14ac:dyDescent="0.25">
      <c r="B6" s="170" t="s">
        <v>108</v>
      </c>
      <c r="C6" s="170" t="s">
        <v>124</v>
      </c>
      <c r="D6" s="163"/>
      <c r="E6" s="163">
        <v>25</v>
      </c>
      <c r="F6" s="164"/>
      <c r="G6" s="165">
        <v>25</v>
      </c>
      <c r="H6" s="152"/>
      <c r="I6" s="155"/>
      <c r="J6" s="155">
        <v>90</v>
      </c>
      <c r="K6" s="155">
        <v>90</v>
      </c>
      <c r="L6" s="155">
        <v>100</v>
      </c>
      <c r="M6" s="155">
        <v>100</v>
      </c>
      <c r="N6" s="155">
        <v>120</v>
      </c>
      <c r="O6" s="155">
        <v>120</v>
      </c>
      <c r="P6" s="155">
        <v>120</v>
      </c>
      <c r="Q6" s="155">
        <v>35</v>
      </c>
      <c r="R6" s="162">
        <f>SUM(H6:Q6)</f>
        <v>775</v>
      </c>
    </row>
    <row r="7" spans="2:20" x14ac:dyDescent="0.25">
      <c r="B7" s="171" t="s">
        <v>105</v>
      </c>
      <c r="C7" s="170" t="s">
        <v>104</v>
      </c>
      <c r="D7" s="163"/>
      <c r="E7" s="163"/>
      <c r="F7" s="164"/>
      <c r="G7" s="165">
        <v>0</v>
      </c>
      <c r="H7" s="152"/>
      <c r="I7" s="155"/>
      <c r="J7" s="155">
        <v>0</v>
      </c>
      <c r="K7" s="155">
        <v>0</v>
      </c>
      <c r="L7" s="155">
        <v>0</v>
      </c>
      <c r="M7" s="155">
        <v>100</v>
      </c>
      <c r="N7" s="155">
        <v>100</v>
      </c>
      <c r="O7" s="155">
        <v>100</v>
      </c>
      <c r="P7" s="155">
        <v>100</v>
      </c>
      <c r="Q7" s="155">
        <v>100</v>
      </c>
      <c r="R7" s="162">
        <f t="shared" ref="R7:R19" si="0">SUM(H7:Q7)</f>
        <v>500</v>
      </c>
    </row>
    <row r="8" spans="2:20" x14ac:dyDescent="0.25">
      <c r="B8" s="171" t="s">
        <v>82</v>
      </c>
      <c r="C8" s="170" t="s">
        <v>81</v>
      </c>
      <c r="D8" s="163">
        <v>102</v>
      </c>
      <c r="E8" s="163">
        <v>144</v>
      </c>
      <c r="F8" s="164">
        <v>84</v>
      </c>
      <c r="G8" s="165">
        <v>330</v>
      </c>
      <c r="H8" s="152">
        <v>63</v>
      </c>
      <c r="I8" s="155">
        <v>29</v>
      </c>
      <c r="J8" s="155">
        <v>50</v>
      </c>
      <c r="K8" s="155">
        <v>60</v>
      </c>
      <c r="L8" s="155">
        <v>90</v>
      </c>
      <c r="M8" s="155">
        <v>100</v>
      </c>
      <c r="N8" s="155">
        <v>120</v>
      </c>
      <c r="O8" s="155">
        <v>120</v>
      </c>
      <c r="P8" s="155">
        <v>120</v>
      </c>
      <c r="Q8" s="155">
        <v>120</v>
      </c>
      <c r="R8" s="162">
        <f t="shared" si="0"/>
        <v>872</v>
      </c>
    </row>
    <row r="9" spans="2:20" x14ac:dyDescent="0.25">
      <c r="B9" s="171" t="s">
        <v>101</v>
      </c>
      <c r="C9" s="170" t="s">
        <v>100</v>
      </c>
      <c r="D9" s="163"/>
      <c r="E9" s="163"/>
      <c r="F9" s="164">
        <v>15</v>
      </c>
      <c r="G9" s="165">
        <v>15</v>
      </c>
      <c r="H9" s="152"/>
      <c r="I9" s="155">
        <v>56</v>
      </c>
      <c r="J9" s="155">
        <v>50</v>
      </c>
      <c r="K9" s="155">
        <v>60</v>
      </c>
      <c r="L9" s="155">
        <v>75</v>
      </c>
      <c r="M9" s="155">
        <v>75</v>
      </c>
      <c r="N9" s="155">
        <v>100</v>
      </c>
      <c r="O9" s="155">
        <v>100</v>
      </c>
      <c r="P9" s="155">
        <v>0</v>
      </c>
      <c r="Q9" s="155">
        <v>0</v>
      </c>
      <c r="R9" s="162">
        <f t="shared" si="0"/>
        <v>516</v>
      </c>
    </row>
    <row r="10" spans="2:20" x14ac:dyDescent="0.25">
      <c r="B10" s="170" t="s">
        <v>98</v>
      </c>
      <c r="C10" s="170" t="s">
        <v>203</v>
      </c>
      <c r="D10" s="163"/>
      <c r="E10" s="163"/>
      <c r="F10" s="164"/>
      <c r="G10" s="165">
        <v>0</v>
      </c>
      <c r="H10" s="152"/>
      <c r="I10" s="155"/>
      <c r="J10" s="155">
        <v>0</v>
      </c>
      <c r="K10" s="155">
        <v>0</v>
      </c>
      <c r="L10" s="155">
        <v>75</v>
      </c>
      <c r="M10" s="155">
        <v>100</v>
      </c>
      <c r="N10" s="155">
        <v>100</v>
      </c>
      <c r="O10" s="155">
        <v>100</v>
      </c>
      <c r="P10" s="155">
        <v>100</v>
      </c>
      <c r="Q10" s="155">
        <v>100</v>
      </c>
      <c r="R10" s="162">
        <f t="shared" si="0"/>
        <v>575</v>
      </c>
    </row>
    <row r="11" spans="2:20" x14ac:dyDescent="0.25">
      <c r="B11" s="170" t="s">
        <v>80</v>
      </c>
      <c r="C11" s="170" t="s">
        <v>76</v>
      </c>
      <c r="D11" s="163">
        <v>3</v>
      </c>
      <c r="E11" s="163">
        <v>52</v>
      </c>
      <c r="F11" s="164">
        <v>114</v>
      </c>
      <c r="G11" s="165">
        <v>169</v>
      </c>
      <c r="H11" s="152"/>
      <c r="I11" s="155">
        <v>87</v>
      </c>
      <c r="J11" s="155">
        <v>75</v>
      </c>
      <c r="K11" s="155">
        <v>75</v>
      </c>
      <c r="L11" s="155">
        <v>75</v>
      </c>
      <c r="M11" s="155">
        <v>75</v>
      </c>
      <c r="N11" s="155">
        <v>75</v>
      </c>
      <c r="O11" s="155">
        <v>75</v>
      </c>
      <c r="P11" s="155">
        <v>75</v>
      </c>
      <c r="Q11" s="155">
        <v>75</v>
      </c>
      <c r="R11" s="162">
        <f t="shared" si="0"/>
        <v>687</v>
      </c>
    </row>
    <row r="12" spans="2:20" x14ac:dyDescent="0.25">
      <c r="B12" s="170" t="s">
        <v>79</v>
      </c>
      <c r="C12" s="170" t="s">
        <v>78</v>
      </c>
      <c r="D12" s="163"/>
      <c r="E12" s="163"/>
      <c r="F12" s="164"/>
      <c r="G12" s="165">
        <v>0</v>
      </c>
      <c r="H12" s="152">
        <v>4</v>
      </c>
      <c r="I12" s="155"/>
      <c r="J12" s="155">
        <v>0</v>
      </c>
      <c r="K12" s="155">
        <v>0</v>
      </c>
      <c r="L12" s="155">
        <v>0</v>
      </c>
      <c r="M12" s="155">
        <v>50</v>
      </c>
      <c r="N12" s="155">
        <v>50</v>
      </c>
      <c r="O12" s="155">
        <v>100</v>
      </c>
      <c r="P12" s="155">
        <v>100</v>
      </c>
      <c r="Q12" s="155">
        <v>100</v>
      </c>
      <c r="R12" s="162">
        <f t="shared" si="0"/>
        <v>404</v>
      </c>
    </row>
    <row r="13" spans="2:20" x14ac:dyDescent="0.25">
      <c r="B13" s="170" t="s">
        <v>94</v>
      </c>
      <c r="C13" s="170" t="s">
        <v>143</v>
      </c>
      <c r="D13" s="163"/>
      <c r="E13" s="163"/>
      <c r="F13" s="164"/>
      <c r="G13" s="165">
        <v>0</v>
      </c>
      <c r="H13" s="152"/>
      <c r="I13" s="155"/>
      <c r="J13" s="155">
        <v>50</v>
      </c>
      <c r="K13" s="155">
        <v>70</v>
      </c>
      <c r="L13" s="155">
        <v>75</v>
      </c>
      <c r="M13" s="155">
        <v>75</v>
      </c>
      <c r="N13" s="155">
        <v>90</v>
      </c>
      <c r="O13" s="155">
        <v>90</v>
      </c>
      <c r="P13" s="155">
        <v>100</v>
      </c>
      <c r="Q13" s="155">
        <v>100</v>
      </c>
      <c r="R13" s="162">
        <f t="shared" si="0"/>
        <v>650</v>
      </c>
    </row>
    <row r="14" spans="2:20" x14ac:dyDescent="0.25">
      <c r="B14" s="170" t="s">
        <v>204</v>
      </c>
      <c r="C14" s="170" t="s">
        <v>91</v>
      </c>
      <c r="D14" s="163"/>
      <c r="E14" s="163"/>
      <c r="F14" s="164"/>
      <c r="G14" s="165">
        <v>0</v>
      </c>
      <c r="H14" s="152"/>
      <c r="I14" s="155"/>
      <c r="J14" s="155">
        <v>30</v>
      </c>
      <c r="K14" s="155">
        <v>30</v>
      </c>
      <c r="L14" s="155">
        <v>30</v>
      </c>
      <c r="M14" s="155">
        <v>0</v>
      </c>
      <c r="N14" s="155">
        <v>0</v>
      </c>
      <c r="O14" s="155">
        <v>0</v>
      </c>
      <c r="P14" s="155">
        <v>0</v>
      </c>
      <c r="Q14" s="155">
        <v>0</v>
      </c>
      <c r="R14" s="162">
        <f t="shared" si="0"/>
        <v>90</v>
      </c>
    </row>
    <row r="15" spans="2:20" x14ac:dyDescent="0.25">
      <c r="B15" s="170" t="s">
        <v>77</v>
      </c>
      <c r="C15" s="170" t="s">
        <v>76</v>
      </c>
      <c r="D15" s="163"/>
      <c r="E15" s="163"/>
      <c r="F15" s="164"/>
      <c r="G15" s="165">
        <v>0</v>
      </c>
      <c r="H15" s="152">
        <v>114</v>
      </c>
      <c r="I15" s="155"/>
      <c r="J15" s="155">
        <v>135</v>
      </c>
      <c r="K15" s="155">
        <v>125</v>
      </c>
      <c r="L15" s="155">
        <v>125</v>
      </c>
      <c r="M15" s="155">
        <v>150</v>
      </c>
      <c r="N15" s="155">
        <v>150</v>
      </c>
      <c r="O15" s="155">
        <v>150</v>
      </c>
      <c r="P15" s="155">
        <v>150</v>
      </c>
      <c r="Q15" s="155">
        <v>150</v>
      </c>
      <c r="R15" s="162">
        <f t="shared" si="0"/>
        <v>1249</v>
      </c>
    </row>
    <row r="16" spans="2:20" x14ac:dyDescent="0.25">
      <c r="B16" s="171" t="s">
        <v>88</v>
      </c>
      <c r="C16" s="170" t="s">
        <v>87</v>
      </c>
      <c r="D16" s="163"/>
      <c r="E16" s="163"/>
      <c r="F16" s="164"/>
      <c r="G16" s="165">
        <v>0</v>
      </c>
      <c r="H16" s="152"/>
      <c r="I16" s="155"/>
      <c r="J16" s="155">
        <v>0</v>
      </c>
      <c r="K16" s="155">
        <v>0</v>
      </c>
      <c r="L16" s="155">
        <v>0</v>
      </c>
      <c r="M16" s="155">
        <v>0</v>
      </c>
      <c r="N16" s="155">
        <v>100</v>
      </c>
      <c r="O16" s="155">
        <v>120</v>
      </c>
      <c r="P16" s="155">
        <v>120</v>
      </c>
      <c r="Q16" s="155">
        <v>120</v>
      </c>
      <c r="R16" s="162">
        <f t="shared" si="0"/>
        <v>460</v>
      </c>
    </row>
    <row r="17" spans="2:18" x14ac:dyDescent="0.25">
      <c r="B17" s="171" t="s">
        <v>85</v>
      </c>
      <c r="C17" s="170" t="s">
        <v>84</v>
      </c>
      <c r="D17" s="163"/>
      <c r="E17" s="163"/>
      <c r="F17" s="164"/>
      <c r="G17" s="165">
        <v>0</v>
      </c>
      <c r="H17" s="152"/>
      <c r="I17" s="155"/>
      <c r="J17" s="155">
        <v>0</v>
      </c>
      <c r="K17" s="155">
        <v>0</v>
      </c>
      <c r="L17" s="155">
        <v>58</v>
      </c>
      <c r="M17" s="155">
        <v>98</v>
      </c>
      <c r="N17" s="155">
        <v>40</v>
      </c>
      <c r="O17" s="155">
        <v>60</v>
      </c>
      <c r="P17" s="155">
        <v>50</v>
      </c>
      <c r="Q17" s="155">
        <v>50</v>
      </c>
      <c r="R17" s="162">
        <f t="shared" si="0"/>
        <v>356</v>
      </c>
    </row>
    <row r="18" spans="2:18" x14ac:dyDescent="0.25">
      <c r="B18" s="172" t="s">
        <v>144</v>
      </c>
      <c r="C18" s="172"/>
      <c r="D18" s="166"/>
      <c r="E18" s="166">
        <v>1</v>
      </c>
      <c r="F18" s="166">
        <v>1</v>
      </c>
      <c r="G18" s="167">
        <v>2</v>
      </c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60"/>
    </row>
    <row r="19" spans="2:18" x14ac:dyDescent="0.25">
      <c r="B19" s="168" t="s">
        <v>39</v>
      </c>
      <c r="C19" s="169"/>
      <c r="D19" s="156">
        <v>105</v>
      </c>
      <c r="E19" s="156">
        <v>222</v>
      </c>
      <c r="F19" s="156">
        <v>214</v>
      </c>
      <c r="G19" s="156">
        <v>541</v>
      </c>
      <c r="H19" s="156">
        <v>181</v>
      </c>
      <c r="I19" s="156">
        <v>172</v>
      </c>
      <c r="J19" s="156">
        <v>480</v>
      </c>
      <c r="K19" s="156">
        <v>510</v>
      </c>
      <c r="L19" s="156">
        <v>703</v>
      </c>
      <c r="M19" s="156">
        <v>923</v>
      </c>
      <c r="N19" s="156">
        <v>1045</v>
      </c>
      <c r="O19" s="156">
        <v>1135</v>
      </c>
      <c r="P19" s="156">
        <v>1035</v>
      </c>
      <c r="Q19" s="156">
        <v>950</v>
      </c>
      <c r="R19" s="162">
        <f t="shared" si="0"/>
        <v>7134</v>
      </c>
    </row>
  </sheetData>
  <mergeCells count="2">
    <mergeCell ref="D3:G3"/>
    <mergeCell ref="H3:Q3"/>
  </mergeCells>
  <pageMargins left="0.7" right="0.7" top="0.75" bottom="0.75" header="0.3" footer="0.3"/>
  <pageSetup paperSize="8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N20"/>
  <sheetViews>
    <sheetView topLeftCell="A4" zoomScale="85" zoomScaleNormal="85" workbookViewId="0">
      <selection activeCell="I32" sqref="I32"/>
    </sheetView>
  </sheetViews>
  <sheetFormatPr defaultRowHeight="15" x14ac:dyDescent="0.25"/>
  <cols>
    <col min="1" max="1" width="20" customWidth="1"/>
    <col min="2" max="3" width="17.42578125" customWidth="1"/>
    <col min="14" max="14" width="45.85546875" customWidth="1"/>
  </cols>
  <sheetData>
    <row r="2" spans="1:14" ht="35.25" customHeight="1" x14ac:dyDescent="0.25">
      <c r="A2" s="133" t="s">
        <v>123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5"/>
    </row>
    <row r="4" spans="1:14" ht="18.75" x14ac:dyDescent="0.3">
      <c r="A4" s="69" t="s">
        <v>122</v>
      </c>
      <c r="B4" s="70" t="s">
        <v>121</v>
      </c>
      <c r="C4" s="69" t="s">
        <v>120</v>
      </c>
      <c r="D4" s="70" t="s">
        <v>119</v>
      </c>
      <c r="E4" s="69" t="s">
        <v>118</v>
      </c>
      <c r="F4" s="70" t="s">
        <v>117</v>
      </c>
      <c r="G4" s="69" t="s">
        <v>116</v>
      </c>
      <c r="H4" s="70" t="s">
        <v>115</v>
      </c>
      <c r="I4" s="69" t="s">
        <v>114</v>
      </c>
      <c r="J4" s="70" t="s">
        <v>113</v>
      </c>
      <c r="K4" s="69" t="s">
        <v>112</v>
      </c>
      <c r="L4" s="70" t="s">
        <v>111</v>
      </c>
      <c r="M4" s="69" t="s">
        <v>110</v>
      </c>
      <c r="N4" s="68" t="s">
        <v>109</v>
      </c>
    </row>
    <row r="5" spans="1:14" ht="30" customHeight="1" x14ac:dyDescent="0.25">
      <c r="A5" s="66" t="s">
        <v>108</v>
      </c>
      <c r="B5" s="67" t="s">
        <v>107</v>
      </c>
      <c r="C5" s="66">
        <v>991</v>
      </c>
      <c r="D5" s="65">
        <v>170</v>
      </c>
      <c r="E5" s="64">
        <v>170</v>
      </c>
      <c r="F5" s="65">
        <v>170</v>
      </c>
      <c r="G5" s="64">
        <v>161</v>
      </c>
      <c r="H5" s="65">
        <v>160</v>
      </c>
      <c r="I5" s="64">
        <v>160</v>
      </c>
      <c r="J5" s="65">
        <v>0</v>
      </c>
      <c r="K5" s="64">
        <v>0</v>
      </c>
      <c r="L5" s="65">
        <v>0</v>
      </c>
      <c r="M5" s="64">
        <v>0</v>
      </c>
      <c r="N5" s="50" t="s">
        <v>106</v>
      </c>
    </row>
    <row r="6" spans="1:14" ht="30" customHeight="1" x14ac:dyDescent="0.25">
      <c r="A6" s="53" t="s">
        <v>105</v>
      </c>
      <c r="B6" s="54" t="s">
        <v>104</v>
      </c>
      <c r="C6" s="53">
        <v>610</v>
      </c>
      <c r="D6" s="52">
        <v>0</v>
      </c>
      <c r="E6" s="51">
        <v>0</v>
      </c>
      <c r="F6" s="52">
        <v>0</v>
      </c>
      <c r="G6" s="51">
        <v>100</v>
      </c>
      <c r="H6" s="52">
        <v>100</v>
      </c>
      <c r="I6" s="51">
        <v>100</v>
      </c>
      <c r="J6" s="52">
        <v>100</v>
      </c>
      <c r="K6" s="51">
        <v>100</v>
      </c>
      <c r="L6" s="52">
        <v>110</v>
      </c>
      <c r="M6" s="51">
        <v>0</v>
      </c>
      <c r="N6" s="50" t="s">
        <v>103</v>
      </c>
    </row>
    <row r="7" spans="1:14" ht="45" customHeight="1" x14ac:dyDescent="0.25">
      <c r="A7" s="53" t="s">
        <v>82</v>
      </c>
      <c r="B7" s="54" t="s">
        <v>81</v>
      </c>
      <c r="C7" s="53">
        <v>1500</v>
      </c>
      <c r="D7" s="52">
        <v>150</v>
      </c>
      <c r="E7" s="51">
        <v>175</v>
      </c>
      <c r="F7" s="52">
        <v>185</v>
      </c>
      <c r="G7" s="51">
        <v>205</v>
      </c>
      <c r="H7" s="52">
        <v>220</v>
      </c>
      <c r="I7" s="51">
        <v>220</v>
      </c>
      <c r="J7" s="52">
        <v>220</v>
      </c>
      <c r="K7" s="51">
        <v>125</v>
      </c>
      <c r="L7" s="52">
        <v>0</v>
      </c>
      <c r="M7" s="51">
        <v>0</v>
      </c>
      <c r="N7" s="50" t="s">
        <v>102</v>
      </c>
    </row>
    <row r="8" spans="1:14" ht="45" customHeight="1" x14ac:dyDescent="0.25">
      <c r="A8" s="53" t="s">
        <v>101</v>
      </c>
      <c r="B8" s="54" t="s">
        <v>100</v>
      </c>
      <c r="C8" s="53">
        <v>560</v>
      </c>
      <c r="D8" s="52">
        <v>0</v>
      </c>
      <c r="E8" s="51">
        <v>100</v>
      </c>
      <c r="F8" s="52">
        <v>100</v>
      </c>
      <c r="G8" s="51">
        <v>125</v>
      </c>
      <c r="H8" s="52">
        <v>125</v>
      </c>
      <c r="I8" s="51">
        <v>110</v>
      </c>
      <c r="J8" s="52">
        <v>0</v>
      </c>
      <c r="K8" s="51">
        <v>0</v>
      </c>
      <c r="L8" s="52">
        <v>0</v>
      </c>
      <c r="M8" s="51">
        <v>0</v>
      </c>
      <c r="N8" s="50" t="s">
        <v>99</v>
      </c>
    </row>
    <row r="9" spans="1:14" ht="30" customHeight="1" x14ac:dyDescent="0.25">
      <c r="A9" s="53" t="s">
        <v>98</v>
      </c>
      <c r="B9" s="54" t="s">
        <v>81</v>
      </c>
      <c r="C9" s="53">
        <v>900</v>
      </c>
      <c r="D9" s="52">
        <v>75</v>
      </c>
      <c r="E9" s="51">
        <v>100</v>
      </c>
      <c r="F9" s="52">
        <v>125</v>
      </c>
      <c r="G9" s="51">
        <v>150</v>
      </c>
      <c r="H9" s="52">
        <v>150</v>
      </c>
      <c r="I9" s="51">
        <v>150</v>
      </c>
      <c r="J9" s="52">
        <v>150</v>
      </c>
      <c r="K9" s="51">
        <v>0</v>
      </c>
      <c r="L9" s="52">
        <v>0</v>
      </c>
      <c r="M9" s="51">
        <v>0</v>
      </c>
      <c r="N9" s="50" t="s">
        <v>97</v>
      </c>
    </row>
    <row r="10" spans="1:14" ht="30" customHeight="1" x14ac:dyDescent="0.25">
      <c r="A10" s="53" t="s">
        <v>80</v>
      </c>
      <c r="B10" s="54" t="s">
        <v>76</v>
      </c>
      <c r="C10" s="53">
        <v>650</v>
      </c>
      <c r="D10" s="52">
        <v>130</v>
      </c>
      <c r="E10" s="51">
        <v>150</v>
      </c>
      <c r="F10" s="52">
        <v>150</v>
      </c>
      <c r="G10" s="51">
        <v>150</v>
      </c>
      <c r="H10" s="52">
        <v>150</v>
      </c>
      <c r="I10" s="51">
        <v>130</v>
      </c>
      <c r="J10" s="52">
        <v>140</v>
      </c>
      <c r="K10" s="51">
        <v>0</v>
      </c>
      <c r="L10" s="52">
        <v>0</v>
      </c>
      <c r="M10" s="51">
        <v>0</v>
      </c>
      <c r="N10" s="50" t="s">
        <v>96</v>
      </c>
    </row>
    <row r="11" spans="1:14" ht="30" customHeight="1" x14ac:dyDescent="0.25">
      <c r="A11" s="53" t="s">
        <v>79</v>
      </c>
      <c r="B11" s="54" t="s">
        <v>78</v>
      </c>
      <c r="C11" s="53"/>
      <c r="D11" s="52">
        <v>0</v>
      </c>
      <c r="E11" s="51">
        <v>0</v>
      </c>
      <c r="F11" s="52">
        <v>0</v>
      </c>
      <c r="G11" s="51">
        <v>50</v>
      </c>
      <c r="H11" s="52">
        <v>50</v>
      </c>
      <c r="I11" s="51">
        <v>50</v>
      </c>
      <c r="J11" s="52">
        <v>50</v>
      </c>
      <c r="K11" s="51">
        <v>100</v>
      </c>
      <c r="L11" s="52">
        <v>100</v>
      </c>
      <c r="M11" s="51">
        <v>100</v>
      </c>
      <c r="N11" s="50" t="s">
        <v>95</v>
      </c>
    </row>
    <row r="12" spans="1:14" ht="30" customHeight="1" x14ac:dyDescent="0.25">
      <c r="A12" s="53" t="s">
        <v>94</v>
      </c>
      <c r="B12" s="54" t="s">
        <v>93</v>
      </c>
      <c r="C12" s="53">
        <v>680</v>
      </c>
      <c r="D12" s="52">
        <v>30</v>
      </c>
      <c r="E12" s="51">
        <v>50</v>
      </c>
      <c r="F12" s="52">
        <v>100</v>
      </c>
      <c r="G12" s="51">
        <v>100</v>
      </c>
      <c r="H12" s="52">
        <v>100</v>
      </c>
      <c r="I12" s="51">
        <v>100</v>
      </c>
      <c r="J12" s="52">
        <v>100</v>
      </c>
      <c r="K12" s="51">
        <v>100</v>
      </c>
      <c r="L12" s="52">
        <v>0</v>
      </c>
      <c r="M12" s="51">
        <v>0</v>
      </c>
      <c r="N12" s="50" t="s">
        <v>90</v>
      </c>
    </row>
    <row r="13" spans="1:14" ht="30" customHeight="1" x14ac:dyDescent="0.25">
      <c r="A13" s="53" t="s">
        <v>92</v>
      </c>
      <c r="B13" s="54" t="s">
        <v>91</v>
      </c>
      <c r="C13" s="53"/>
      <c r="D13" s="52">
        <v>0</v>
      </c>
      <c r="E13" s="51">
        <v>42</v>
      </c>
      <c r="F13" s="52">
        <v>90</v>
      </c>
      <c r="G13" s="51">
        <v>0</v>
      </c>
      <c r="H13" s="52">
        <v>0</v>
      </c>
      <c r="I13" s="51">
        <v>0</v>
      </c>
      <c r="J13" s="52">
        <v>0</v>
      </c>
      <c r="K13" s="51">
        <v>0</v>
      </c>
      <c r="L13" s="52">
        <v>0</v>
      </c>
      <c r="M13" s="51">
        <v>0</v>
      </c>
      <c r="N13" s="50" t="s">
        <v>90</v>
      </c>
    </row>
    <row r="14" spans="1:14" ht="30" customHeight="1" x14ac:dyDescent="0.25">
      <c r="A14" s="53" t="s">
        <v>77</v>
      </c>
      <c r="B14" s="54" t="s">
        <v>76</v>
      </c>
      <c r="C14" s="53">
        <v>5800</v>
      </c>
      <c r="D14" s="52">
        <v>100</v>
      </c>
      <c r="E14" s="51">
        <v>125</v>
      </c>
      <c r="F14" s="52">
        <v>150</v>
      </c>
      <c r="G14" s="51">
        <v>175</v>
      </c>
      <c r="H14" s="52">
        <v>200</v>
      </c>
      <c r="I14" s="51">
        <v>200</v>
      </c>
      <c r="J14" s="52">
        <v>225</v>
      </c>
      <c r="K14" s="51">
        <v>250</v>
      </c>
      <c r="L14" s="52">
        <v>275</v>
      </c>
      <c r="M14" s="51">
        <v>300</v>
      </c>
      <c r="N14" s="50" t="s">
        <v>89</v>
      </c>
    </row>
    <row r="15" spans="1:14" ht="30" customHeight="1" x14ac:dyDescent="0.25">
      <c r="A15" s="53" t="s">
        <v>88</v>
      </c>
      <c r="B15" s="54" t="s">
        <v>87</v>
      </c>
      <c r="C15" s="53">
        <v>8000</v>
      </c>
      <c r="D15" s="52">
        <v>0</v>
      </c>
      <c r="E15" s="51">
        <v>0</v>
      </c>
      <c r="F15" s="52">
        <v>0</v>
      </c>
      <c r="G15" s="51">
        <v>100</v>
      </c>
      <c r="H15" s="52">
        <v>120</v>
      </c>
      <c r="I15" s="51">
        <v>150</v>
      </c>
      <c r="J15" s="52">
        <v>150</v>
      </c>
      <c r="K15" s="51">
        <v>175</v>
      </c>
      <c r="L15" s="52">
        <v>175</v>
      </c>
      <c r="M15" s="51">
        <v>200</v>
      </c>
      <c r="N15" s="50" t="s">
        <v>86</v>
      </c>
    </row>
    <row r="16" spans="1:14" ht="30" x14ac:dyDescent="0.25">
      <c r="A16" s="48" t="s">
        <v>85</v>
      </c>
      <c r="B16" s="49" t="s">
        <v>84</v>
      </c>
      <c r="C16" s="48">
        <v>660</v>
      </c>
      <c r="D16" s="47">
        <v>0</v>
      </c>
      <c r="E16" s="46">
        <v>60</v>
      </c>
      <c r="F16" s="47">
        <v>100</v>
      </c>
      <c r="G16" s="46">
        <v>40</v>
      </c>
      <c r="H16" s="47">
        <v>60</v>
      </c>
      <c r="I16" s="46">
        <v>50</v>
      </c>
      <c r="J16" s="47">
        <v>50</v>
      </c>
      <c r="K16" s="46">
        <v>100</v>
      </c>
      <c r="L16" s="47">
        <v>100</v>
      </c>
      <c r="M16" s="46">
        <v>100</v>
      </c>
      <c r="N16" s="50" t="s">
        <v>83</v>
      </c>
    </row>
    <row r="17" spans="1:14" x14ac:dyDescent="0.25">
      <c r="A17" s="62"/>
      <c r="B17" s="63"/>
      <c r="C17" s="62"/>
      <c r="D17" s="63"/>
      <c r="E17" s="62"/>
      <c r="F17" s="63"/>
      <c r="G17" s="62"/>
      <c r="H17" s="63"/>
      <c r="I17" s="62"/>
      <c r="J17" s="63"/>
      <c r="K17" s="62"/>
      <c r="L17" s="63"/>
      <c r="M17" s="62"/>
      <c r="N17" s="61"/>
    </row>
    <row r="18" spans="1:14" ht="30" customHeight="1" x14ac:dyDescent="0.25">
      <c r="A18" s="60" t="s">
        <v>39</v>
      </c>
      <c r="B18" s="59"/>
      <c r="C18" s="58"/>
      <c r="D18" s="57">
        <f t="shared" ref="D18:M18" si="0">SUM(D5:D17)</f>
        <v>655</v>
      </c>
      <c r="E18" s="56">
        <f t="shared" si="0"/>
        <v>972</v>
      </c>
      <c r="F18" s="57">
        <f t="shared" si="0"/>
        <v>1170</v>
      </c>
      <c r="G18" s="56">
        <f t="shared" si="0"/>
        <v>1356</v>
      </c>
      <c r="H18" s="57">
        <f t="shared" si="0"/>
        <v>1435</v>
      </c>
      <c r="I18" s="56">
        <f t="shared" si="0"/>
        <v>1420</v>
      </c>
      <c r="J18" s="57">
        <f t="shared" si="0"/>
        <v>1185</v>
      </c>
      <c r="K18" s="56">
        <f t="shared" si="0"/>
        <v>950</v>
      </c>
      <c r="L18" s="57">
        <f t="shared" si="0"/>
        <v>760</v>
      </c>
      <c r="M18" s="56">
        <f t="shared" si="0"/>
        <v>700</v>
      </c>
      <c r="N18" s="56">
        <f>SUM(D18:M18)</f>
        <v>10603</v>
      </c>
    </row>
    <row r="19" spans="1:14" x14ac:dyDescent="0.25">
      <c r="D19" s="55">
        <v>655</v>
      </c>
      <c r="E19">
        <f t="shared" ref="E19:M19" si="1">E18+D19</f>
        <v>1627</v>
      </c>
      <c r="F19">
        <f t="shared" si="1"/>
        <v>2797</v>
      </c>
      <c r="G19">
        <f t="shared" si="1"/>
        <v>4153</v>
      </c>
      <c r="H19">
        <f t="shared" si="1"/>
        <v>5588</v>
      </c>
      <c r="I19">
        <f t="shared" si="1"/>
        <v>7008</v>
      </c>
      <c r="J19">
        <f t="shared" si="1"/>
        <v>8193</v>
      </c>
      <c r="K19">
        <f t="shared" si="1"/>
        <v>9143</v>
      </c>
      <c r="L19">
        <f t="shared" si="1"/>
        <v>9903</v>
      </c>
      <c r="M19">
        <f t="shared" si="1"/>
        <v>10603</v>
      </c>
    </row>
    <row r="20" spans="1:14" x14ac:dyDescent="0.25">
      <c r="D20" s="55"/>
    </row>
  </sheetData>
  <mergeCells count="1">
    <mergeCell ref="A2:N2"/>
  </mergeCells>
  <pageMargins left="0.7" right="0.7" top="0.75" bottom="0.75" header="0.3" footer="0.3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3:C27"/>
  <sheetViews>
    <sheetView workbookViewId="0">
      <selection activeCell="C33" sqref="C33"/>
    </sheetView>
  </sheetViews>
  <sheetFormatPr defaultRowHeight="15" x14ac:dyDescent="0.25"/>
  <cols>
    <col min="2" max="2" width="52" customWidth="1"/>
    <col min="3" max="3" width="29.85546875" bestFit="1" customWidth="1"/>
  </cols>
  <sheetData>
    <row r="3" spans="2:3" x14ac:dyDescent="0.25">
      <c r="C3" s="176" t="s">
        <v>245</v>
      </c>
    </row>
    <row r="4" spans="2:3" s="150" customFormat="1" x14ac:dyDescent="0.25">
      <c r="B4" s="184" t="s">
        <v>247</v>
      </c>
      <c r="C4" s="185"/>
    </row>
    <row r="5" spans="2:3" x14ac:dyDescent="0.25">
      <c r="B5" s="177" t="s">
        <v>216</v>
      </c>
      <c r="C5" s="129" t="s">
        <v>205</v>
      </c>
    </row>
    <row r="6" spans="2:3" x14ac:dyDescent="0.25">
      <c r="B6" s="177" t="s">
        <v>217</v>
      </c>
      <c r="C6" s="129" t="s">
        <v>206</v>
      </c>
    </row>
    <row r="7" spans="2:3" s="150" customFormat="1" x14ac:dyDescent="0.25">
      <c r="B7" s="186" t="s">
        <v>248</v>
      </c>
      <c r="C7" s="187"/>
    </row>
    <row r="8" spans="2:3" x14ac:dyDescent="0.25">
      <c r="B8" s="177" t="s">
        <v>218</v>
      </c>
      <c r="C8" s="180">
        <v>3089</v>
      </c>
    </row>
    <row r="9" spans="2:3" ht="45" x14ac:dyDescent="0.25">
      <c r="B9" s="177" t="s">
        <v>246</v>
      </c>
      <c r="C9" s="180">
        <v>7675</v>
      </c>
    </row>
    <row r="10" spans="2:3" x14ac:dyDescent="0.25">
      <c r="B10" s="177" t="s">
        <v>219</v>
      </c>
      <c r="C10" s="180">
        <v>10764</v>
      </c>
    </row>
    <row r="11" spans="2:3" x14ac:dyDescent="0.25">
      <c r="B11" s="177" t="s">
        <v>220</v>
      </c>
      <c r="C11" s="181">
        <v>0.71299999999999997</v>
      </c>
    </row>
    <row r="12" spans="2:3" x14ac:dyDescent="0.25">
      <c r="B12" s="177" t="s">
        <v>221</v>
      </c>
      <c r="C12" s="181">
        <v>0.28699999999999998</v>
      </c>
    </row>
    <row r="13" spans="2:3" s="150" customFormat="1" x14ac:dyDescent="0.25">
      <c r="B13" s="186" t="s">
        <v>249</v>
      </c>
      <c r="C13" s="187"/>
    </row>
    <row r="14" spans="2:3" x14ac:dyDescent="0.25">
      <c r="B14" s="177" t="s">
        <v>222</v>
      </c>
      <c r="C14" s="179">
        <v>3</v>
      </c>
    </row>
    <row r="15" spans="2:3" x14ac:dyDescent="0.25">
      <c r="B15" s="177" t="s">
        <v>252</v>
      </c>
      <c r="C15" s="182">
        <v>27329371</v>
      </c>
    </row>
    <row r="16" spans="2:3" s="150" customFormat="1" x14ac:dyDescent="0.25">
      <c r="B16" s="186" t="s">
        <v>250</v>
      </c>
      <c r="C16" s="187"/>
    </row>
    <row r="17" spans="2:3" x14ac:dyDescent="0.25">
      <c r="B17" s="177" t="s">
        <v>223</v>
      </c>
      <c r="C17" s="182">
        <v>2245333</v>
      </c>
    </row>
    <row r="18" spans="2:3" x14ac:dyDescent="0.25">
      <c r="B18" s="177" t="s">
        <v>253</v>
      </c>
      <c r="C18" s="182">
        <v>7365921</v>
      </c>
    </row>
    <row r="19" spans="2:3" x14ac:dyDescent="0.25">
      <c r="B19" s="186" t="s">
        <v>251</v>
      </c>
      <c r="C19" s="187"/>
    </row>
    <row r="20" spans="2:3" x14ac:dyDescent="0.25">
      <c r="B20" s="177" t="s">
        <v>224</v>
      </c>
      <c r="C20" s="182">
        <v>755401</v>
      </c>
    </row>
    <row r="21" spans="2:3" x14ac:dyDescent="0.25">
      <c r="B21" s="177" t="s">
        <v>225</v>
      </c>
      <c r="C21" s="182">
        <v>2430240</v>
      </c>
    </row>
    <row r="22" spans="2:3" x14ac:dyDescent="0.25">
      <c r="B22" s="177" t="s">
        <v>254</v>
      </c>
      <c r="C22" s="182">
        <v>17448117</v>
      </c>
    </row>
    <row r="23" spans="2:3" x14ac:dyDescent="0.25">
      <c r="B23" s="177" t="s">
        <v>226</v>
      </c>
      <c r="C23" s="182">
        <v>-1783143</v>
      </c>
    </row>
    <row r="24" spans="2:3" x14ac:dyDescent="0.25">
      <c r="B24" s="177" t="s">
        <v>215</v>
      </c>
      <c r="C24" s="188">
        <f t="shared" ref="C24" si="0">SUM(C20:C23)</f>
        <v>18850615</v>
      </c>
    </row>
    <row r="25" spans="2:3" x14ac:dyDescent="0.25">
      <c r="B25" s="186" t="s">
        <v>255</v>
      </c>
      <c r="C25" s="187"/>
    </row>
    <row r="26" spans="2:3" x14ac:dyDescent="0.25">
      <c r="B26" s="177" t="s">
        <v>227</v>
      </c>
      <c r="C26" s="180">
        <v>6781</v>
      </c>
    </row>
    <row r="27" spans="2:3" x14ac:dyDescent="0.25">
      <c r="B27" s="178" t="s">
        <v>228</v>
      </c>
      <c r="C27" s="183">
        <f t="shared" ref="C27" si="1">C24/C26</f>
        <v>2779.9166789559063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2016-17 Cost Estimates</vt:lpstr>
      <vt:lpstr>Cost Changes</vt:lpstr>
      <vt:lpstr>16-17 Dwelling Projections</vt:lpstr>
      <vt:lpstr>15-16 Landowner Projections</vt:lpstr>
      <vt:lpstr>Cost Apportionment 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Stawarz, Nicholas</dc:creator>
  <cp:lastModifiedBy>Stawarz, Nicholas</cp:lastModifiedBy>
  <cp:lastPrinted>2016-07-21T02:49:40Z</cp:lastPrinted>
  <dcterms:created xsi:type="dcterms:W3CDTF">2016-01-27T08:28:17Z</dcterms:created>
  <dcterms:modified xsi:type="dcterms:W3CDTF">2016-08-18T06:19:50Z</dcterms:modified>
</cp:coreProperties>
</file>